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431" windowWidth="12120" windowHeight="7950" tabRatio="907" activeTab="0"/>
  </bookViews>
  <sheets>
    <sheet name="Housing Costs" sheetId="1" r:id="rId1"/>
    <sheet name="9% Raw Data NC" sheetId="2" r:id="rId2"/>
    <sheet name="State STDEV" sheetId="3" r:id="rId3"/>
    <sheet name="9% Los Angeles NC" sheetId="4" r:id="rId4"/>
    <sheet name="9% Central NC" sheetId="5" r:id="rId5"/>
    <sheet name="9% East Bay NC" sheetId="6" r:id="rId6"/>
    <sheet name="9% San Diego NC" sheetId="7" r:id="rId7"/>
    <sheet name="9% Inland Empire NC" sheetId="8" r:id="rId8"/>
    <sheet name="9% Orange NC" sheetId="9" r:id="rId9"/>
    <sheet name="9% SW Bay NC" sheetId="10" r:id="rId10"/>
    <sheet name="9% Cap Northern NC" sheetId="11" r:id="rId11"/>
    <sheet name="9% Coastal CA NC" sheetId="12" r:id="rId12"/>
    <sheet name="9% San Francisco NC" sheetId="13" r:id="rId13"/>
    <sheet name="9% Rural NC" sheetId="14" r:id="rId14"/>
  </sheets>
  <definedNames>
    <definedName name="_xlnm.Print_Area" localSheetId="10">'9% Cap Northern NC'!$A$1:$T$40</definedName>
    <definedName name="_xlnm.Print_Area" localSheetId="4">'9% Central NC'!$A$1:$T$84</definedName>
    <definedName name="_xlnm.Print_Area" localSheetId="11">'9% Coastal CA NC'!$A$1:$T$47</definedName>
    <definedName name="_xlnm.Print_Area" localSheetId="5">'9% East Bay NC'!$A$1:$T$39</definedName>
    <definedName name="_xlnm.Print_Area" localSheetId="7">'9% Inland Empire NC'!$A$1:$S$39</definedName>
    <definedName name="_xlnm.Print_Area" localSheetId="3">'9% Los Angeles NC'!$A$1:$S$99</definedName>
    <definedName name="_xlnm.Print_Area" localSheetId="8">'9% Orange NC'!$A$1:$S$21</definedName>
    <definedName name="_xlnm.Print_Area" localSheetId="1">'9% Raw Data NC'!$A$1:$U$415</definedName>
    <definedName name="_xlnm.Print_Area" localSheetId="13">'9% Rural NC'!$A$1:$S$24</definedName>
    <definedName name="_xlnm.Print_Area" localSheetId="6">'9% San Diego NC'!$A$1:$S$26</definedName>
    <definedName name="_xlnm.Print_Area" localSheetId="12">'9% San Francisco NC'!$A$1:$S$10</definedName>
    <definedName name="_xlnm.Print_Area" localSheetId="9">'9% SW Bay NC'!$A$1:$T$21</definedName>
    <definedName name="_xlnm.Print_Area" localSheetId="0">'Housing Costs'!$A$1:$F$61</definedName>
    <definedName name="_xlnm.Print_Titles" localSheetId="10">'9% Cap Northern NC'!$1:$1</definedName>
    <definedName name="_xlnm.Print_Titles" localSheetId="4">'9% Central NC'!$1:$1</definedName>
    <definedName name="_xlnm.Print_Titles" localSheetId="11">'9% Coastal CA NC'!$1:$1</definedName>
    <definedName name="_xlnm.Print_Titles" localSheetId="5">'9% East Bay NC'!$1:$1</definedName>
    <definedName name="_xlnm.Print_Titles" localSheetId="7">'9% Inland Empire NC'!$1:$1</definedName>
    <definedName name="_xlnm.Print_Titles" localSheetId="3">'9% Los Angeles NC'!$1:$1</definedName>
    <definedName name="_xlnm.Print_Titles" localSheetId="8">'9% Orange NC'!$1:$1</definedName>
    <definedName name="_xlnm.Print_Titles" localSheetId="1">'9% Raw Data NC'!$1:$1</definedName>
    <definedName name="_xlnm.Print_Titles" localSheetId="13">'9% Rural NC'!$1:$1</definedName>
    <definedName name="_xlnm.Print_Titles" localSheetId="6">'9% San Diego NC'!$1:$1</definedName>
    <definedName name="_xlnm.Print_Titles" localSheetId="12">'9% San Francisco NC'!$1:$1</definedName>
    <definedName name="_xlnm.Print_Titles" localSheetId="9">'9% SW Bay NC'!$1:$1</definedName>
  </definedNames>
  <calcPr fullCalcOnLoad="1"/>
</workbook>
</file>

<file path=xl/sharedStrings.xml><?xml version="1.0" encoding="utf-8"?>
<sst xmlns="http://schemas.openxmlformats.org/spreadsheetml/2006/main" count="5101" uniqueCount="959">
  <si>
    <t>San Diego</t>
  </si>
  <si>
    <t>Riverside</t>
  </si>
  <si>
    <t>Santa Barbara</t>
  </si>
  <si>
    <t>San Francisco</t>
  </si>
  <si>
    <t>Los Angeles</t>
  </si>
  <si>
    <t>Madera</t>
  </si>
  <si>
    <t>San Luis Obispo</t>
  </si>
  <si>
    <t>Ventura</t>
  </si>
  <si>
    <t>Monterey</t>
  </si>
  <si>
    <t>San Bernardino</t>
  </si>
  <si>
    <t>San Mateo</t>
  </si>
  <si>
    <t>Orange</t>
  </si>
  <si>
    <t>Santa Clara</t>
  </si>
  <si>
    <t>Santa Cruz</t>
  </si>
  <si>
    <t>Sonoma</t>
  </si>
  <si>
    <t>Contra Costa</t>
  </si>
  <si>
    <t>Sacramento</t>
  </si>
  <si>
    <t>Alameda</t>
  </si>
  <si>
    <t>Shasta</t>
  </si>
  <si>
    <t>Fresno</t>
  </si>
  <si>
    <t>San Joaquin</t>
  </si>
  <si>
    <t>Butte</t>
  </si>
  <si>
    <t>Kern</t>
  </si>
  <si>
    <t>Stanislaus</t>
  </si>
  <si>
    <t>Imperial</t>
  </si>
  <si>
    <t>Nevada</t>
  </si>
  <si>
    <t>Solano</t>
  </si>
  <si>
    <t>Yolo</t>
  </si>
  <si>
    <t>Placer</t>
  </si>
  <si>
    <t>Napa</t>
  </si>
  <si>
    <t>Humboldt</t>
  </si>
  <si>
    <t>Merced</t>
  </si>
  <si>
    <t>Tulare</t>
  </si>
  <si>
    <t>Tehama</t>
  </si>
  <si>
    <t>Sutter</t>
  </si>
  <si>
    <t>El Dorado</t>
  </si>
  <si>
    <t>Lake</t>
  </si>
  <si>
    <t>Lassen</t>
  </si>
  <si>
    <t>Yuba</t>
  </si>
  <si>
    <t>Kings</t>
  </si>
  <si>
    <t>Marin</t>
  </si>
  <si>
    <t>Mendocino</t>
  </si>
  <si>
    <t>Amador</t>
  </si>
  <si>
    <t>Glenn</t>
  </si>
  <si>
    <t>Colusa</t>
  </si>
  <si>
    <t>New Construction</t>
  </si>
  <si>
    <t>County</t>
  </si>
  <si>
    <t>$/SF New Construction 1999 to Present</t>
  </si>
  <si>
    <t>Bold</t>
  </si>
  <si>
    <t>Alpine</t>
  </si>
  <si>
    <t>Shading</t>
  </si>
  <si>
    <t>Calaveras</t>
  </si>
  <si>
    <t>Del Norte</t>
  </si>
  <si>
    <t>Inyo</t>
  </si>
  <si>
    <t>Mariposa</t>
  </si>
  <si>
    <t>Modoc</t>
  </si>
  <si>
    <t>Mono</t>
  </si>
  <si>
    <t>Plumas</t>
  </si>
  <si>
    <t>San Benito</t>
  </si>
  <si>
    <t>Sierra</t>
  </si>
  <si>
    <t>Siskiyou</t>
  </si>
  <si>
    <t>Trinity</t>
  </si>
  <si>
    <t>Tuolumne</t>
  </si>
  <si>
    <t>Weighted Average</t>
  </si>
  <si>
    <r>
      <t>Bold Italics</t>
    </r>
    <r>
      <rPr>
        <i/>
        <sz val="8"/>
        <rFont val="Arial"/>
        <family val="2"/>
      </rPr>
      <t xml:space="preserve"> </t>
    </r>
  </si>
  <si>
    <t>Stadard Deviation</t>
  </si>
  <si>
    <t>Bold Underlined</t>
  </si>
  <si>
    <t>NOTES</t>
  </si>
  <si>
    <t>CA-2006-004</t>
  </si>
  <si>
    <t>El Dorado Family Apartments</t>
  </si>
  <si>
    <t>Sylmar</t>
  </si>
  <si>
    <t>Placed In Service</t>
  </si>
  <si>
    <t>CA-2006-005</t>
  </si>
  <si>
    <t>McBride's Apartments</t>
  </si>
  <si>
    <t>Coastal California</t>
  </si>
  <si>
    <t>CA-2006-006</t>
  </si>
  <si>
    <t>Plaza City Apartments</t>
  </si>
  <si>
    <t>National City</t>
  </si>
  <si>
    <t>CA-2006-009</t>
  </si>
  <si>
    <t>Mountain View Apartment Homes (Weed Family Apts)</t>
  </si>
  <si>
    <t>Weed</t>
  </si>
  <si>
    <t>CA-2006-011</t>
  </si>
  <si>
    <t>Sequoia Village at River's Edge</t>
  </si>
  <si>
    <t>Porterville</t>
  </si>
  <si>
    <t>Central</t>
  </si>
  <si>
    <t>CA-2006-013</t>
  </si>
  <si>
    <t>Blue Oak Court Apartments</t>
  </si>
  <si>
    <t>Anderson</t>
  </si>
  <si>
    <t>Capital/Northern Area</t>
  </si>
  <si>
    <t>CA-2006-015</t>
  </si>
  <si>
    <t>Elwood Family Apartments</t>
  </si>
  <si>
    <t>Glendora</t>
  </si>
  <si>
    <t>CA-2006-016</t>
  </si>
  <si>
    <t>Mimmim Town Homes</t>
  </si>
  <si>
    <t>CA-2006-019</t>
  </si>
  <si>
    <t>Liberty Family Apartments</t>
  </si>
  <si>
    <t>Lindsay</t>
  </si>
  <si>
    <t>CA-2006-027</t>
  </si>
  <si>
    <t>Sierra Sunrise Senior Apartments II</t>
  </si>
  <si>
    <t>Carmichael</t>
  </si>
  <si>
    <t>CA-2006-028</t>
  </si>
  <si>
    <t>Terracina at Santa Rosa</t>
  </si>
  <si>
    <t>Santa Rosa</t>
  </si>
  <si>
    <t>East Bay</t>
  </si>
  <si>
    <t>CA-2006-029</t>
  </si>
  <si>
    <t>Polk &amp; Geary Senior Housing</t>
  </si>
  <si>
    <t>CA-2006-031</t>
  </si>
  <si>
    <t>Villa Esperanza</t>
  </si>
  <si>
    <t>Avenal</t>
  </si>
  <si>
    <t>CA-2006-035</t>
  </si>
  <si>
    <t>Valle del Sol Apartments</t>
  </si>
  <si>
    <t>Brawley</t>
  </si>
  <si>
    <t>Inland Empire</t>
  </si>
  <si>
    <t>CA-2006-036</t>
  </si>
  <si>
    <t>Rivertown Place</t>
  </si>
  <si>
    <t>Antioch</t>
  </si>
  <si>
    <t>CA-2006-037</t>
  </si>
  <si>
    <t>Carondelet Court Apartment Homes</t>
  </si>
  <si>
    <t>CA-2006-038</t>
  </si>
  <si>
    <t>Casa De Angeles</t>
  </si>
  <si>
    <t>CA-2006-039</t>
  </si>
  <si>
    <t>MHA Garden Street Apartments</t>
  </si>
  <si>
    <t>CA-2006-043</t>
  </si>
  <si>
    <t>Aspen Apartments</t>
  </si>
  <si>
    <t>Milpitas</t>
  </si>
  <si>
    <t>San Mateo/Santa Clara</t>
  </si>
  <si>
    <t>CA-2006-045</t>
  </si>
  <si>
    <t>Broadway Village</t>
  </si>
  <si>
    <t>Anaheim</t>
  </si>
  <si>
    <t>CA-2006-047</t>
  </si>
  <si>
    <t>Avalon Family Apartments</t>
  </si>
  <si>
    <t>Corcoran</t>
  </si>
  <si>
    <t>CA-2006-049</t>
  </si>
  <si>
    <t>Bronson Courts</t>
  </si>
  <si>
    <t>CA-2006-050</t>
  </si>
  <si>
    <t>Gabilan Family Apartments</t>
  </si>
  <si>
    <t>Soledad</t>
  </si>
  <si>
    <t>CA-2006-052</t>
  </si>
  <si>
    <t>Creekside Village</t>
  </si>
  <si>
    <t>Red Bluff</t>
  </si>
  <si>
    <t>CA-2006-054</t>
  </si>
  <si>
    <t>The Family Commons at Cabrillo, L.P.</t>
  </si>
  <si>
    <t>Long Beach</t>
  </si>
  <si>
    <t>CA-2006-055</t>
  </si>
  <si>
    <t>Alameda Terrace</t>
  </si>
  <si>
    <t>Additional Credits</t>
  </si>
  <si>
    <t>CA-2006-056</t>
  </si>
  <si>
    <t>Colonia San Martin</t>
  </si>
  <si>
    <t>CA-2006-058</t>
  </si>
  <si>
    <t>The Haven at Tapo Street</t>
  </si>
  <si>
    <t>Simi Valley</t>
  </si>
  <si>
    <t>CA-2006-060</t>
  </si>
  <si>
    <t>The Orchards on Foothill</t>
  </si>
  <si>
    <t>Oakland</t>
  </si>
  <si>
    <t>CA-2006-061</t>
  </si>
  <si>
    <t>Hayward Senior Housing</t>
  </si>
  <si>
    <t>Hayward</t>
  </si>
  <si>
    <t>CA-2006-063</t>
  </si>
  <si>
    <t>New Central Park Senior Apartments</t>
  </si>
  <si>
    <t>Mountain View</t>
  </si>
  <si>
    <t>CA-2006-067</t>
  </si>
  <si>
    <t>San Jacinto Villas</t>
  </si>
  <si>
    <t>San Jacinto</t>
  </si>
  <si>
    <t>CA-2006-069</t>
  </si>
  <si>
    <t>Ted Zenich Gardens</t>
  </si>
  <si>
    <t>Santa Maria</t>
  </si>
  <si>
    <t>CA-2006-072</t>
  </si>
  <si>
    <t>Elm Street Commons</t>
  </si>
  <si>
    <t>40,938 SF PARKING STRUCTURE</t>
  </si>
  <si>
    <t>CA-2006-073</t>
  </si>
  <si>
    <t>Villas Las Americas</t>
  </si>
  <si>
    <t>CA-2006-074</t>
  </si>
  <si>
    <t>Marquis Place Apartments</t>
  </si>
  <si>
    <t>Stockton</t>
  </si>
  <si>
    <t>CA-2006-076</t>
  </si>
  <si>
    <t>Serenity Hills</t>
  </si>
  <si>
    <t>Templeton</t>
  </si>
  <si>
    <t>CA-2006-077</t>
  </si>
  <si>
    <t>Olympic Village</t>
  </si>
  <si>
    <t>Clearlake</t>
  </si>
  <si>
    <t>CA-2006-082</t>
  </si>
  <si>
    <t>The Meridian Apartments</t>
  </si>
  <si>
    <t>CA-2006-086</t>
  </si>
  <si>
    <t>Vineyard Family Apartments</t>
  </si>
  <si>
    <t>Marysville</t>
  </si>
  <si>
    <t>CA-2006-091</t>
  </si>
  <si>
    <t>Colusa del Rey</t>
  </si>
  <si>
    <t>CA-2006-092</t>
  </si>
  <si>
    <t>Courtyard Apartments</t>
  </si>
  <si>
    <t>Camarillo</t>
  </si>
  <si>
    <t>CA-2006-094</t>
  </si>
  <si>
    <t>Perris Isle Senior Housing</t>
  </si>
  <si>
    <t>Moreno Valley</t>
  </si>
  <si>
    <t>CA-2006-096</t>
  </si>
  <si>
    <t>King Square Family Apartments</t>
  </si>
  <si>
    <t>Bakersfield</t>
  </si>
  <si>
    <t>CA-2006-103</t>
  </si>
  <si>
    <t>The Hobart</t>
  </si>
  <si>
    <t>CA-2006-104</t>
  </si>
  <si>
    <t>Imani Fe East &amp; West</t>
  </si>
  <si>
    <t>Preliminary Reservation</t>
  </si>
  <si>
    <t>CA-2006-106</t>
  </si>
  <si>
    <t>Metro Loma</t>
  </si>
  <si>
    <t>Glendale</t>
  </si>
  <si>
    <t>CA-2006-110</t>
  </si>
  <si>
    <t>Harvard Court Apartments</t>
  </si>
  <si>
    <t>Santa Paula</t>
  </si>
  <si>
    <t>CA-2006-112</t>
  </si>
  <si>
    <t>Arbor Terrace</t>
  </si>
  <si>
    <t>56,665 SF PARKING STRUCTURE</t>
  </si>
  <si>
    <t>CA-2006-113</t>
  </si>
  <si>
    <t>Edison Village</t>
  </si>
  <si>
    <t>CA-2006-114</t>
  </si>
  <si>
    <t>Manitou Vistas</t>
  </si>
  <si>
    <t>CA-2006-119</t>
  </si>
  <si>
    <t>Calle La Roda Family Apartments</t>
  </si>
  <si>
    <t>CA-2006-120</t>
  </si>
  <si>
    <t>Sandstone Family Apartments</t>
  </si>
  <si>
    <t>CA-2006-121</t>
  </si>
  <si>
    <t>Villas Del Lago</t>
  </si>
  <si>
    <t>CA-2006-122</t>
  </si>
  <si>
    <t>Las Ventanas Village</t>
  </si>
  <si>
    <t>Escondido</t>
  </si>
  <si>
    <t>67,480 SF PARKING STRUCTURE</t>
  </si>
  <si>
    <t>CA-2006-127</t>
  </si>
  <si>
    <t>Cielo Azul</t>
  </si>
  <si>
    <t>Palmdale</t>
  </si>
  <si>
    <t>CA-2006-130</t>
  </si>
  <si>
    <t>Step Up on Fifth Apartments</t>
  </si>
  <si>
    <t>Santa Monica</t>
  </si>
  <si>
    <t>CA-2006-135</t>
  </si>
  <si>
    <t>Clinton Family Apartments</t>
  </si>
  <si>
    <t>CA-2006-136</t>
  </si>
  <si>
    <t>Pomona Intergenerational Housing</t>
  </si>
  <si>
    <t>Pomona</t>
  </si>
  <si>
    <t>CA-2006-140</t>
  </si>
  <si>
    <t>Monarch Pointe Apartment Homes</t>
  </si>
  <si>
    <t>CA-2006-144</t>
  </si>
  <si>
    <t>Sichel Family Apartments</t>
  </si>
  <si>
    <t>CA-2006-146</t>
  </si>
  <si>
    <t>Larkspur Village</t>
  </si>
  <si>
    <t>Ridgecrest</t>
  </si>
  <si>
    <t>Pittsburg</t>
  </si>
  <si>
    <t>Hesperia</t>
  </si>
  <si>
    <t>Lancaster</t>
  </si>
  <si>
    <t>Davis</t>
  </si>
  <si>
    <t>Carlsbad</t>
  </si>
  <si>
    <t>Hanford</t>
  </si>
  <si>
    <t>Woodlake</t>
  </si>
  <si>
    <t>Winters</t>
  </si>
  <si>
    <t>Nipomo</t>
  </si>
  <si>
    <t>Berkeley</t>
  </si>
  <si>
    <t>Chico</t>
  </si>
  <si>
    <t>Calexico</t>
  </si>
  <si>
    <t>Oxnard</t>
  </si>
  <si>
    <t>Oakley</t>
  </si>
  <si>
    <t>Wasco</t>
  </si>
  <si>
    <t>CA-2007-008</t>
  </si>
  <si>
    <t>James Wood Apartments</t>
  </si>
  <si>
    <t>CA-2007-009</t>
  </si>
  <si>
    <t>Rosa Parks Villas</t>
  </si>
  <si>
    <t>24,091 SF PARKING STRUCTURE</t>
  </si>
  <si>
    <t>CA-2007-011</t>
  </si>
  <si>
    <t>Rayen Apartments</t>
  </si>
  <si>
    <t>CA-2007-019</t>
  </si>
  <si>
    <t>The Ardmore</t>
  </si>
  <si>
    <t>25,610 SF PARKING STRUCTURE</t>
  </si>
  <si>
    <t>CA-2007-023</t>
  </si>
  <si>
    <t>Wysteria</t>
  </si>
  <si>
    <t>CA-2007-025</t>
  </si>
  <si>
    <t>Bella Vista Apartments</t>
  </si>
  <si>
    <t>Parlier</t>
  </si>
  <si>
    <t>CA-2007-028</t>
  </si>
  <si>
    <t>Mirage Vista Family Apartments</t>
  </si>
  <si>
    <t>Pixley</t>
  </si>
  <si>
    <t>CA-2007-033</t>
  </si>
  <si>
    <t>Roosevelt Family Apartments</t>
  </si>
  <si>
    <t>CA-2007-038</t>
  </si>
  <si>
    <t>Mecca</t>
  </si>
  <si>
    <t>CA-2007-040</t>
  </si>
  <si>
    <t>La Entrada Family Housing</t>
  </si>
  <si>
    <t>59,059 SF PARKING STRUCTURE</t>
  </si>
  <si>
    <t>CA-2007-043</t>
  </si>
  <si>
    <t>The Fairways at San Antonio</t>
  </si>
  <si>
    <t>San Jose</t>
  </si>
  <si>
    <t>45,950 SF PARKING STRUCTURE</t>
  </si>
  <si>
    <t>CA-2007-046</t>
  </si>
  <si>
    <t>Manitou Vistas II</t>
  </si>
  <si>
    <t>CA-2007-049</t>
  </si>
  <si>
    <t>Orion Gardens Apartments</t>
  </si>
  <si>
    <t>12,084 SF PARKING STRUCTURE</t>
  </si>
  <si>
    <t>CA-2007-050</t>
  </si>
  <si>
    <t>Tanager Springs II</t>
  </si>
  <si>
    <t>CA-2007-056</t>
  </si>
  <si>
    <t>Alicante Apartments</t>
  </si>
  <si>
    <t>Huron</t>
  </si>
  <si>
    <t>CA-2007-064</t>
  </si>
  <si>
    <t>Richmond MacDonald Senior Apartments</t>
  </si>
  <si>
    <t>Richmond</t>
  </si>
  <si>
    <t>CA-2007-068</t>
  </si>
  <si>
    <t>Oak Place Senior Villas</t>
  </si>
  <si>
    <t>CA-2007-073</t>
  </si>
  <si>
    <t>Corcoran Family Apartments</t>
  </si>
  <si>
    <t>CA-2007-074</t>
  </si>
  <si>
    <t>Harvard Court Apartment Homes Phase II</t>
  </si>
  <si>
    <t>CA-2007-075</t>
  </si>
  <si>
    <t>Cantabria Senior Apartments</t>
  </si>
  <si>
    <t>Panorama City</t>
  </si>
  <si>
    <t>CA-2007-076</t>
  </si>
  <si>
    <t>Petaluma Avenue Homes</t>
  </si>
  <si>
    <t>Sebastopol</t>
  </si>
  <si>
    <t>CA-2007-078</t>
  </si>
  <si>
    <t>Cornerstone Apartment Homes</t>
  </si>
  <si>
    <t>CA-2007-082</t>
  </si>
  <si>
    <t>Vista Dunes Courtyard Homes</t>
  </si>
  <si>
    <t>La Quinta</t>
  </si>
  <si>
    <t>CA-2007-083</t>
  </si>
  <si>
    <t>Monterey Street Apartments</t>
  </si>
  <si>
    <t>CA-2007-084</t>
  </si>
  <si>
    <t>Hillview Ridge Apartments</t>
  </si>
  <si>
    <t>Oroville</t>
  </si>
  <si>
    <t>CA-2007-085</t>
  </si>
  <si>
    <t>Ocean Breeze Apartments</t>
  </si>
  <si>
    <t>CA-2007-093</t>
  </si>
  <si>
    <t>Rancho Lindo</t>
  </si>
  <si>
    <t>Lamont</t>
  </si>
  <si>
    <t>CA-2007-095</t>
  </si>
  <si>
    <t>Village Park Senior Apartments</t>
  </si>
  <si>
    <t>CA-2007-098</t>
  </si>
  <si>
    <t>WAV (Working Artists Ventura)</t>
  </si>
  <si>
    <t>CA-2007-102</t>
  </si>
  <si>
    <t>Arbor Lofts fka The Commons of Lancaster</t>
  </si>
  <si>
    <t>CA-2007-106</t>
  </si>
  <si>
    <t>New Carver Apartments</t>
  </si>
  <si>
    <t>CA-2007-107</t>
  </si>
  <si>
    <t>Fanoe Road Apartments</t>
  </si>
  <si>
    <t>Gonzales</t>
  </si>
  <si>
    <t>CA-2007-111</t>
  </si>
  <si>
    <t>Rittenhouse Square</t>
  </si>
  <si>
    <t>CA-2007-114</t>
  </si>
  <si>
    <t>Los Vecinos Apartments</t>
  </si>
  <si>
    <t>Chula Vista</t>
  </si>
  <si>
    <t>CA-2007-120</t>
  </si>
  <si>
    <t>Jack London Gateway Senior Housing</t>
  </si>
  <si>
    <t>CA-2007-121</t>
  </si>
  <si>
    <t>San Remo Apartments</t>
  </si>
  <si>
    <t>CA-2007-127</t>
  </si>
  <si>
    <t>Monterey Family Village</t>
  </si>
  <si>
    <t>CA-2007-129</t>
  </si>
  <si>
    <t>Hidden Creek Apartments</t>
  </si>
  <si>
    <t>Crescent City</t>
  </si>
  <si>
    <t>CA-2007-133</t>
  </si>
  <si>
    <t>Imperial Gardens Family Apartments</t>
  </si>
  <si>
    <t>El Centro</t>
  </si>
  <si>
    <t>CA-2007-148</t>
  </si>
  <si>
    <t>Glendale City Lights</t>
  </si>
  <si>
    <t>CA-2007-149</t>
  </si>
  <si>
    <t>Tanager Springs I</t>
  </si>
  <si>
    <t>CA-2007-150</t>
  </si>
  <si>
    <t>Harvard Circle</t>
  </si>
  <si>
    <t>CA-2007-153</t>
  </si>
  <si>
    <t>The Mediterranean</t>
  </si>
  <si>
    <t>CA-2007-161</t>
  </si>
  <si>
    <t>Homebase on G</t>
  </si>
  <si>
    <t>Lompoc</t>
  </si>
  <si>
    <t>CA-2007-168</t>
  </si>
  <si>
    <t>Citron Court (fka Broadway Mixed Use)</t>
  </si>
  <si>
    <t>Lemon Grove</t>
  </si>
  <si>
    <t>CA-2007-173</t>
  </si>
  <si>
    <t>Manzanilla Terrace</t>
  </si>
  <si>
    <t>CA-2007-174</t>
  </si>
  <si>
    <t>Oakhurst Apartments</t>
  </si>
  <si>
    <t>Olivehurst</t>
  </si>
  <si>
    <t>CA-2007-175</t>
  </si>
  <si>
    <t>Palmdale Medical Center Senior Housing</t>
  </si>
  <si>
    <t>CA-2007-176</t>
  </si>
  <si>
    <t>Brookfield Place Apartments</t>
  </si>
  <si>
    <t>CA-2007-179</t>
  </si>
  <si>
    <t>Los Vientos</t>
  </si>
  <si>
    <t>CA-2007-181</t>
  </si>
  <si>
    <t>Rosewood Gardens</t>
  </si>
  <si>
    <t>CA-2007-184</t>
  </si>
  <si>
    <t>Seasons II Senior Apartments</t>
  </si>
  <si>
    <t>San Juan Capistrano</t>
  </si>
  <si>
    <t>CA-2007-185</t>
  </si>
  <si>
    <t>Oak Grove Terrace</t>
  </si>
  <si>
    <t>CA-2007-186</t>
  </si>
  <si>
    <t>Seven Maples</t>
  </si>
  <si>
    <t>10,800 SF PARKING STRUCTURE</t>
  </si>
  <si>
    <t>CA-2007-188</t>
  </si>
  <si>
    <t>Woodlake Family Apartments</t>
  </si>
  <si>
    <t>CA-2007-191</t>
  </si>
  <si>
    <t>Asturias Senior Apartments</t>
  </si>
  <si>
    <t>24,915 SF PARKING STRUCTURE</t>
  </si>
  <si>
    <t>CA-2007-192</t>
  </si>
  <si>
    <t>Gateway Village</t>
  </si>
  <si>
    <t>Farmersville</t>
  </si>
  <si>
    <t>CA-2007-197</t>
  </si>
  <si>
    <t>Rosamond Family Apartments</t>
  </si>
  <si>
    <t>Rosamond</t>
  </si>
  <si>
    <t>West Sacramento</t>
  </si>
  <si>
    <t>Irvine</t>
  </si>
  <si>
    <t>Los Banos</t>
  </si>
  <si>
    <t>CA-2008-004</t>
  </si>
  <si>
    <t>McCoy Plaza A</t>
  </si>
  <si>
    <t>CA-2008-007</t>
  </si>
  <si>
    <t>The Arbor at Woodbury</t>
  </si>
  <si>
    <t>CA-2008-015</t>
  </si>
  <si>
    <t>Paseo de los Heroes II</t>
  </si>
  <si>
    <t>CA-2008-019</t>
  </si>
  <si>
    <t>The Sagebrush of Downtown</t>
  </si>
  <si>
    <t>12,800 SF PARKING STRUCTURE</t>
  </si>
  <si>
    <t>CA-2008-020</t>
  </si>
  <si>
    <t>Renato</t>
  </si>
  <si>
    <t>CA-2008-021</t>
  </si>
  <si>
    <t>San Remo II Apartments</t>
  </si>
  <si>
    <t>CA-2008-024</t>
  </si>
  <si>
    <t>My Town Homes</t>
  </si>
  <si>
    <t>CA-2008-027</t>
  </si>
  <si>
    <t>Park Palace II Apartments</t>
  </si>
  <si>
    <t>Mojave</t>
  </si>
  <si>
    <t>CA-2008-045</t>
  </si>
  <si>
    <t>El Pedregal Apartments</t>
  </si>
  <si>
    <t>San Ysidro</t>
  </si>
  <si>
    <t>CA-2008-047</t>
  </si>
  <si>
    <t>Bell View Apartments</t>
  </si>
  <si>
    <t>CA-2008-051</t>
  </si>
  <si>
    <t>Casa Dominguez</t>
  </si>
  <si>
    <t>East Rancho Dominguez</t>
  </si>
  <si>
    <t>CA-2008-053</t>
  </si>
  <si>
    <t>Gardens on Garfield</t>
  </si>
  <si>
    <t>CA-2008-054</t>
  </si>
  <si>
    <t>Westbrook Plaza</t>
  </si>
  <si>
    <t>CA-2008-055</t>
  </si>
  <si>
    <t>El Centro Senior Villas II</t>
  </si>
  <si>
    <t>CA-2008-056</t>
  </si>
  <si>
    <t>Dawson Avenue Senior Apartments</t>
  </si>
  <si>
    <t>CA-2008-057</t>
  </si>
  <si>
    <t>Regency Apartments</t>
  </si>
  <si>
    <t>CA-2008-058</t>
  </si>
  <si>
    <t>Gateway Village II</t>
  </si>
  <si>
    <t>CA-2008-063</t>
  </si>
  <si>
    <t>Hillsdale Townhouses</t>
  </si>
  <si>
    <t>CA-2008-066</t>
  </si>
  <si>
    <t>Lindsay Senior Apartments</t>
  </si>
  <si>
    <t>CA-2008-075</t>
  </si>
  <si>
    <t>Season at Regency Place II</t>
  </si>
  <si>
    <t>CA-2008-076</t>
  </si>
  <si>
    <t>Andalucia Senior Apartments</t>
  </si>
  <si>
    <t>CA-2008-077</t>
  </si>
  <si>
    <t>Valley Oaks Apartments (Phase II)</t>
  </si>
  <si>
    <t>CA-2008-079</t>
  </si>
  <si>
    <t>Montgomery Crossing</t>
  </si>
  <si>
    <t>Lemoore</t>
  </si>
  <si>
    <t>CA-2008-080</t>
  </si>
  <si>
    <t>Miramar Village</t>
  </si>
  <si>
    <t>CA-2008-088</t>
  </si>
  <si>
    <t>Menlo Park</t>
  </si>
  <si>
    <t>26,100 SF PARKING STRUCTURE</t>
  </si>
  <si>
    <t>CA-2008-092</t>
  </si>
  <si>
    <t>Parksdale Village</t>
  </si>
  <si>
    <t>CA-2008-093</t>
  </si>
  <si>
    <t>Lincoln Anaheim Phase I</t>
  </si>
  <si>
    <t>CA-2008-095</t>
  </si>
  <si>
    <t>Ontario Senior Apartments</t>
  </si>
  <si>
    <t>Ontario</t>
  </si>
  <si>
    <t>CA-2008-096</t>
  </si>
  <si>
    <t>Fontana IV Senior Apartments</t>
  </si>
  <si>
    <t>Fontana</t>
  </si>
  <si>
    <t>CA-2008-097</t>
  </si>
  <si>
    <t>Long Beach &amp; Burnett Apartments</t>
  </si>
  <si>
    <t>CA-2008-100</t>
  </si>
  <si>
    <t>Vineyard Green Townhomes</t>
  </si>
  <si>
    <t>Greenfield</t>
  </si>
  <si>
    <t>CA-2008-103</t>
  </si>
  <si>
    <t>Carson City Center Senior Housing</t>
  </si>
  <si>
    <t>Carson</t>
  </si>
  <si>
    <t>CA-2008-107</t>
  </si>
  <si>
    <t>Rancho Dorado II Family Apartments</t>
  </si>
  <si>
    <t>CA-2008-108</t>
  </si>
  <si>
    <t>Autumn Terrace</t>
  </si>
  <si>
    <t>San Marcos</t>
  </si>
  <si>
    <t>CA-2008-111</t>
  </si>
  <si>
    <t>The Sagebrush of Downtown II</t>
  </si>
  <si>
    <t>CA-2008-113</t>
  </si>
  <si>
    <t>Magnolia Court</t>
  </si>
  <si>
    <t>Manteca</t>
  </si>
  <si>
    <t>CA-2008-115</t>
  </si>
  <si>
    <t>Healdsburg Family Housing</t>
  </si>
  <si>
    <t>Healdsburg</t>
  </si>
  <si>
    <t>CA-2008-124</t>
  </si>
  <si>
    <t>Rancho Hermosa</t>
  </si>
  <si>
    <t>CA-2008-126</t>
  </si>
  <si>
    <t>Cedar Gateway</t>
  </si>
  <si>
    <t>CA-2008-128</t>
  </si>
  <si>
    <t>The Village at Tehachapi Family Apartments</t>
  </si>
  <si>
    <t>Tehachapi</t>
  </si>
  <si>
    <t>CA-2008-133</t>
  </si>
  <si>
    <t>Maya Town Homes</t>
  </si>
  <si>
    <t>CA-2008-134</t>
  </si>
  <si>
    <t>Nina Place Apartments</t>
  </si>
  <si>
    <t>CA-2008-138</t>
  </si>
  <si>
    <t>Sunnyview II Apartments</t>
  </si>
  <si>
    <t>Delano</t>
  </si>
  <si>
    <t>CA-2008-140</t>
  </si>
  <si>
    <t>Mutual Housing at the Highlands</t>
  </si>
  <si>
    <t>North Highlands</t>
  </si>
  <si>
    <t>CA-2008-141</t>
  </si>
  <si>
    <t>Galt Place Senior Apartments</t>
  </si>
  <si>
    <t>Galt</t>
  </si>
  <si>
    <t>CA-2008-144</t>
  </si>
  <si>
    <t>Hollydale Plaza Apartments</t>
  </si>
  <si>
    <t>South Gate</t>
  </si>
  <si>
    <t>CA-2008-147</t>
  </si>
  <si>
    <t>Vassar City Lights</t>
  </si>
  <si>
    <t>CA-2008-148</t>
  </si>
  <si>
    <t>Cordova Apartments</t>
  </si>
  <si>
    <t>Selma</t>
  </si>
  <si>
    <t>CA-2008-149</t>
  </si>
  <si>
    <t>New Genesis Apartments</t>
  </si>
  <si>
    <t>11,980 SF PARKING STRUCTURE</t>
  </si>
  <si>
    <t>CA-2008-150</t>
  </si>
  <si>
    <t>Amorosa Village I</t>
  </si>
  <si>
    <t>CA-2008-151</t>
  </si>
  <si>
    <t>Hanford Family Apartments</t>
  </si>
  <si>
    <t>CA-2008-155</t>
  </si>
  <si>
    <t>Santa Fe Apartments</t>
  </si>
  <si>
    <t>CA-2008-170</t>
  </si>
  <si>
    <t>Euclid Village</t>
  </si>
  <si>
    <t>Dinuba</t>
  </si>
  <si>
    <t>CA-2008-174</t>
  </si>
  <si>
    <t>Paigewood Village</t>
  </si>
  <si>
    <t>Orland</t>
  </si>
  <si>
    <t>CA-2008-176</t>
  </si>
  <si>
    <t>Riverbank Family Apartments</t>
  </si>
  <si>
    <t>Riverbank</t>
  </si>
  <si>
    <t>CA-2008-177</t>
  </si>
  <si>
    <t>Kearney Palms, Phase II</t>
  </si>
  <si>
    <t>Kerman</t>
  </si>
  <si>
    <t>CA-2008-180</t>
  </si>
  <si>
    <t>Parkside at City Center</t>
  </si>
  <si>
    <t>CA-2008-181</t>
  </si>
  <si>
    <t>Peninsula Station</t>
  </si>
  <si>
    <t>CA-2008-183</t>
  </si>
  <si>
    <t>Di Giorgio Family Apartments (FWHAP CA-2008-002)</t>
  </si>
  <si>
    <t>CA-2008-189</t>
  </si>
  <si>
    <t>Andalucia Heights</t>
  </si>
  <si>
    <t>CA-2008-190</t>
  </si>
  <si>
    <t>Westside II</t>
  </si>
  <si>
    <t>Inglewood</t>
  </si>
  <si>
    <t>Montclair</t>
  </si>
  <si>
    <t>Salinas</t>
  </si>
  <si>
    <t>Palo Alto</t>
  </si>
  <si>
    <t>CA-2009-006</t>
  </si>
  <si>
    <t>Citrus Grove Apartments</t>
  </si>
  <si>
    <t>CA-2009-007</t>
  </si>
  <si>
    <t>Juniper Avenue Family Apartments</t>
  </si>
  <si>
    <t>CA-2009-010</t>
  </si>
  <si>
    <t>The Crossings at North Hills</t>
  </si>
  <si>
    <t>CA-2009-011</t>
  </si>
  <si>
    <t>Young Burlington Apartments</t>
  </si>
  <si>
    <t>CA-2009-012</t>
  </si>
  <si>
    <t>Amorosa Village II</t>
  </si>
  <si>
    <t>CA-2009-018</t>
  </si>
  <si>
    <t>Glassell Park Community Housing</t>
  </si>
  <si>
    <t>50,928 SF PARKING STRUCTURE</t>
  </si>
  <si>
    <t>CA-2009-021</t>
  </si>
  <si>
    <t>Horizons at Morgan Hill</t>
  </si>
  <si>
    <t>Morgan Hill</t>
  </si>
  <si>
    <t>CA-2009-024</t>
  </si>
  <si>
    <t>The Crossings on 29th Street</t>
  </si>
  <si>
    <t>CA-2009-032</t>
  </si>
  <si>
    <t>Verbena Family Apartments</t>
  </si>
  <si>
    <t>CA-2009-049</t>
  </si>
  <si>
    <t>Harmon Gardens</t>
  </si>
  <si>
    <t>CA-2009-053</t>
  </si>
  <si>
    <t>Parc Grove Commons II Apartments</t>
  </si>
  <si>
    <t>CA-2009-059</t>
  </si>
  <si>
    <t>Vintage Plaza</t>
  </si>
  <si>
    <t>CA-2009-061</t>
  </si>
  <si>
    <t>Lorena Apartments</t>
  </si>
  <si>
    <t>CA-2009-065</t>
  </si>
  <si>
    <t>Milan Town Homes</t>
  </si>
  <si>
    <t>CA-2009-069</t>
  </si>
  <si>
    <t>Hidden Creek Village</t>
  </si>
  <si>
    <t>Paso Robles</t>
  </si>
  <si>
    <t>CA-2009-073</t>
  </si>
  <si>
    <t>The Varenna Senior Apartments</t>
  </si>
  <si>
    <t>CA-2009-090</t>
  </si>
  <si>
    <t>Armona Family Apartments</t>
  </si>
  <si>
    <t>Armona</t>
  </si>
  <si>
    <t>CA-2009-092</t>
  </si>
  <si>
    <t>15th &amp; Commercial</t>
  </si>
  <si>
    <t>CA-2009-095</t>
  </si>
  <si>
    <t>Main Street Village</t>
  </si>
  <si>
    <t>Fremont</t>
  </si>
  <si>
    <t>CA-2009-096</t>
  </si>
  <si>
    <t>Summer Hill Place Apartments</t>
  </si>
  <si>
    <t>CA-2009-100</t>
  </si>
  <si>
    <t>Fair Oaks Plaza</t>
  </si>
  <si>
    <t>Sunnyvale</t>
  </si>
  <si>
    <t>CA-2009-101</t>
  </si>
  <si>
    <t>Cornerstone at Japantown</t>
  </si>
  <si>
    <t>CA-2009-103</t>
  </si>
  <si>
    <t>River Canyon Apartments</t>
  </si>
  <si>
    <t>Cathedral City</t>
  </si>
  <si>
    <t>CA-2009-124</t>
  </si>
  <si>
    <t>The Village at Broad Street</t>
  </si>
  <si>
    <t>CA-2009-130</t>
  </si>
  <si>
    <t>Montecito Terraces</t>
  </si>
  <si>
    <t>CA-2009-134</t>
  </si>
  <si>
    <t>Las Margaritas Apartments</t>
  </si>
  <si>
    <t>CA-2009-135</t>
  </si>
  <si>
    <t>The Villas At Gower</t>
  </si>
  <si>
    <t>CA-2009-136</t>
  </si>
  <si>
    <t>Soho Apartments</t>
  </si>
  <si>
    <t>CA-2009-142</t>
  </si>
  <si>
    <t>Royale Apartments</t>
  </si>
  <si>
    <t>Westminster</t>
  </si>
  <si>
    <t>CA-2009-148</t>
  </si>
  <si>
    <t>The Crossings at Escondido</t>
  </si>
  <si>
    <t>CA-2009-151</t>
  </si>
  <si>
    <t>Mosaic Apartments</t>
  </si>
  <si>
    <t>CA-2009-152</t>
  </si>
  <si>
    <t>East Street Senior Apartments</t>
  </si>
  <si>
    <t>Redding</t>
  </si>
  <si>
    <t>CA-2009-153</t>
  </si>
  <si>
    <t>Shasta Villas</t>
  </si>
  <si>
    <t>Chowchilla</t>
  </si>
  <si>
    <t>CA-2009-159</t>
  </si>
  <si>
    <t>Juniper Senior Village</t>
  </si>
  <si>
    <t>CA-2009-162</t>
  </si>
  <si>
    <t>Vista Meadows Senior Apartments</t>
  </si>
  <si>
    <t>Hollister</t>
  </si>
  <si>
    <t>CA-2009-163</t>
  </si>
  <si>
    <t>Villa Siena Apartments</t>
  </si>
  <si>
    <t>CA-2009-171</t>
  </si>
  <si>
    <t>Greenleaf Apartments</t>
  </si>
  <si>
    <t>CA-2009-173</t>
  </si>
  <si>
    <t>McFarland Family Apartments</t>
  </si>
  <si>
    <t>McFarland</t>
  </si>
  <si>
    <t>CA-2009-175</t>
  </si>
  <si>
    <t>Farmersville Senior Apartments</t>
  </si>
  <si>
    <t>CA-2009-178</t>
  </si>
  <si>
    <t>The Crossings at Big Bear Lake</t>
  </si>
  <si>
    <t>Big Bear Lake</t>
  </si>
  <si>
    <t>CA-2009-179</t>
  </si>
  <si>
    <t>Los Banos II Family Apartments</t>
  </si>
  <si>
    <t>CA-2009-180</t>
  </si>
  <si>
    <t>Mills Family Housing</t>
  </si>
  <si>
    <t>CA-2009-183</t>
  </si>
  <si>
    <t>PATH Villas Osage Apartments</t>
  </si>
  <si>
    <t>CA-2009-184</t>
  </si>
  <si>
    <t>Kerman Acre Apartments</t>
  </si>
  <si>
    <t>CA-2009-192</t>
  </si>
  <si>
    <t>Canyon Creek</t>
  </si>
  <si>
    <t>Calabasas</t>
  </si>
  <si>
    <t>CA-2009-195</t>
  </si>
  <si>
    <t>Seasons at Compton</t>
  </si>
  <si>
    <t>Compton</t>
  </si>
  <si>
    <t>CA-2009-198</t>
  </si>
  <si>
    <t>Toussin Senior Aprtments</t>
  </si>
  <si>
    <t>Kentfield</t>
  </si>
  <si>
    <t>CA-2009-200</t>
  </si>
  <si>
    <t>Artisan Court Apartments</t>
  </si>
  <si>
    <t>CA-2009-205</t>
  </si>
  <si>
    <t>Cuatro Vientos</t>
  </si>
  <si>
    <t>CA-2009-206</t>
  </si>
  <si>
    <t>Mirandela Senior Apartments</t>
  </si>
  <si>
    <t>Rancho Palos Verdes</t>
  </si>
  <si>
    <t>CA-2009-209</t>
  </si>
  <si>
    <t>Oak Forest Senior Villas</t>
  </si>
  <si>
    <t>CA-2009-210</t>
  </si>
  <si>
    <t>Parcel G</t>
  </si>
  <si>
    <t>CA-2009-214</t>
  </si>
  <si>
    <t>Newman Family Apartments</t>
  </si>
  <si>
    <t>Newman</t>
  </si>
  <si>
    <t>CA-2009-225</t>
  </si>
  <si>
    <t>Riverwalk Apartments</t>
  </si>
  <si>
    <t>CA-2009-226</t>
  </si>
  <si>
    <t>7th &amp; Coronado Family Apartments</t>
  </si>
  <si>
    <t>CA-2009-227</t>
  </si>
  <si>
    <t>La Gloria Senior Apartments</t>
  </si>
  <si>
    <t>CA-2009-228</t>
  </si>
  <si>
    <t>Orchard Village</t>
  </si>
  <si>
    <t>CA-2009-230</t>
  </si>
  <si>
    <t>Rosamond United Family Apartments</t>
  </si>
  <si>
    <t>CA-2009-233</t>
  </si>
  <si>
    <t>Tresor Apartments</t>
  </si>
  <si>
    <t>Union City</t>
  </si>
  <si>
    <t>CA-2010-007</t>
  </si>
  <si>
    <t>Kings Beach Housing Now</t>
  </si>
  <si>
    <t>Kings Beach</t>
  </si>
  <si>
    <t>CA-2010-013</t>
  </si>
  <si>
    <t>Brighton Place</t>
  </si>
  <si>
    <t>Poway</t>
  </si>
  <si>
    <t>CA-2010-015</t>
  </si>
  <si>
    <t>Siena Court Senior Apartments</t>
  </si>
  <si>
    <t>CA-2010-023</t>
  </si>
  <si>
    <t>La Valentina</t>
  </si>
  <si>
    <t>CA-2010-024</t>
  </si>
  <si>
    <t>Goshen Village II</t>
  </si>
  <si>
    <t>Community of Goshen</t>
  </si>
  <si>
    <t>CA-2010-025</t>
  </si>
  <si>
    <t>Tree House Apartments</t>
  </si>
  <si>
    <t>CA-2010-026</t>
  </si>
  <si>
    <t>Paseo Verde II Family Apartments</t>
  </si>
  <si>
    <t>CA-2010-031</t>
  </si>
  <si>
    <t>6th and Oak Senior Homes</t>
  </si>
  <si>
    <t>CA-2010-035</t>
  </si>
  <si>
    <t>Normandie Terrace Apartments</t>
  </si>
  <si>
    <t>CA-2010-055</t>
  </si>
  <si>
    <t>Vermont Avenue Apartments</t>
  </si>
  <si>
    <t>CA-2010-061</t>
  </si>
  <si>
    <t>Sunrise Apartments</t>
  </si>
  <si>
    <t>CA-2010-062</t>
  </si>
  <si>
    <t>Yale Street Family Housing</t>
  </si>
  <si>
    <t>CA-2010-063</t>
  </si>
  <si>
    <t>South Mill Creek Apartments</t>
  </si>
  <si>
    <t>CA-2010-064</t>
  </si>
  <si>
    <t>Juanita Villas</t>
  </si>
  <si>
    <t>CA-2010-067</t>
  </si>
  <si>
    <t>Camino Gonzalez</t>
  </si>
  <si>
    <t>CA-2010-073</t>
  </si>
  <si>
    <t>The Crossings at New Rancho</t>
  </si>
  <si>
    <t>Rancho Cordova</t>
  </si>
  <si>
    <t>CA-2010-086</t>
  </si>
  <si>
    <t>Archer Studios</t>
  </si>
  <si>
    <t>CA-2010-095</t>
  </si>
  <si>
    <t>Claremont Village Apartments</t>
  </si>
  <si>
    <t>Claremont</t>
  </si>
  <si>
    <t>CA-2010-103</t>
  </si>
  <si>
    <t>Encanto Del Mar Apartments</t>
  </si>
  <si>
    <t>CA-2010-106</t>
  </si>
  <si>
    <t>Charles Street Apartments</t>
  </si>
  <si>
    <t>Moorpark</t>
  </si>
  <si>
    <t>CA-2010-107</t>
  </si>
  <si>
    <t>Fife Creek Commons</t>
  </si>
  <si>
    <t>Guerneville</t>
  </si>
  <si>
    <t>CA-2010-108</t>
  </si>
  <si>
    <t>Valle Naranjal</t>
  </si>
  <si>
    <t>Piru</t>
  </si>
  <si>
    <t>CA-2010-110</t>
  </si>
  <si>
    <t>Epworth Apartments</t>
  </si>
  <si>
    <t>CA-2010-111</t>
  </si>
  <si>
    <t>Gateway Palms Apartments</t>
  </si>
  <si>
    <t>CA-2010-119</t>
  </si>
  <si>
    <t>Stonegate Apartments</t>
  </si>
  <si>
    <t>CA-2010-120</t>
  </si>
  <si>
    <t>Boyle Hotel Apartments</t>
  </si>
  <si>
    <t>CA-2010-123</t>
  </si>
  <si>
    <t>Paseo Santa Barbara, Phase II</t>
  </si>
  <si>
    <t>CA-2010-124</t>
  </si>
  <si>
    <t>The Magnolia at Highland</t>
  </si>
  <si>
    <t>CA-2010-130</t>
  </si>
  <si>
    <t>Aldea</t>
  </si>
  <si>
    <t>CA-2010-135</t>
  </si>
  <si>
    <t>2602 Broadway</t>
  </si>
  <si>
    <t>CA-2010-140</t>
  </si>
  <si>
    <t>The Vineyards at Menifee</t>
  </si>
  <si>
    <t>Menifee</t>
  </si>
  <si>
    <t>CA-2010-147</t>
  </si>
  <si>
    <t>Legacy</t>
  </si>
  <si>
    <t>Thousand Palms</t>
  </si>
  <si>
    <t>CA-2010-148</t>
  </si>
  <si>
    <t>Beckes Street Apartments</t>
  </si>
  <si>
    <t>CA-2010-158</t>
  </si>
  <si>
    <t>Pottery Court Apartments</t>
  </si>
  <si>
    <t>Lake Elsinore</t>
  </si>
  <si>
    <t>CA-2010-159</t>
  </si>
  <si>
    <t>Buena Vista Apartments</t>
  </si>
  <si>
    <t>CA-2010-175</t>
  </si>
  <si>
    <t>7th &amp; H Mixed-Use Affordable Housing</t>
  </si>
  <si>
    <t>CA-2010-182</t>
  </si>
  <si>
    <t>Estrella de Mercado</t>
  </si>
  <si>
    <t>73,121 SF PARKING STRUCTURE</t>
  </si>
  <si>
    <t>CA-2010-188</t>
  </si>
  <si>
    <t>Pacific Sun Apartments</t>
  </si>
  <si>
    <t>Huntington Beach</t>
  </si>
  <si>
    <t>CA-2010-202</t>
  </si>
  <si>
    <t>Foothill Farms Senior Apartments</t>
  </si>
  <si>
    <t>CA-2010-208</t>
  </si>
  <si>
    <t>Station District Family Housing Phase II</t>
  </si>
  <si>
    <t>CA-2010-210</t>
  </si>
  <si>
    <t>South Street Anaheim</t>
  </si>
  <si>
    <t>CA-2010-221</t>
  </si>
  <si>
    <t>Sycamore Family Apartments</t>
  </si>
  <si>
    <t>Arvin</t>
  </si>
  <si>
    <t>CA-2010-222</t>
  </si>
  <si>
    <t>Plaza Point</t>
  </si>
  <si>
    <t>Arcata</t>
  </si>
  <si>
    <t>CA-2010-225</t>
  </si>
  <si>
    <t>Pacific Apartments</t>
  </si>
  <si>
    <t>Watsonville</t>
  </si>
  <si>
    <t>CA-2010-227</t>
  </si>
  <si>
    <t>Sherman Village</t>
  </si>
  <si>
    <t>Reseda</t>
  </si>
  <si>
    <t>CA-2010-233</t>
  </si>
  <si>
    <t>Mercado Apartments</t>
  </si>
  <si>
    <t>Perris</t>
  </si>
  <si>
    <t>CA-2010-234</t>
  </si>
  <si>
    <t>Veterans Commons</t>
  </si>
  <si>
    <t>CA-2010-235</t>
  </si>
  <si>
    <t>636 El Camino - Phase I</t>
  </si>
  <si>
    <t>South San Francisco</t>
  </si>
  <si>
    <t>CA-2010-236</t>
  </si>
  <si>
    <t>Woods Family</t>
  </si>
  <si>
    <t>CA-2010-243</t>
  </si>
  <si>
    <t>Mary Helen Rogers Senior Community</t>
  </si>
  <si>
    <t>CA-2010-246</t>
  </si>
  <si>
    <t>East Carson Housing</t>
  </si>
  <si>
    <t>CA-2010-247</t>
  </si>
  <si>
    <t>Brisas de Paz Apartments</t>
  </si>
  <si>
    <t>Desert Hot Springs</t>
  </si>
  <si>
    <t>CA-2010-249</t>
  </si>
  <si>
    <t>Long Beach and Anaheim</t>
  </si>
  <si>
    <t>CA-2010-250</t>
  </si>
  <si>
    <t>Calexico Andrade Apartments</t>
  </si>
  <si>
    <t>CA-2010-252</t>
  </si>
  <si>
    <t>The 28th St YMCA Residences</t>
  </si>
  <si>
    <t>CA-2010-256</t>
  </si>
  <si>
    <t>Willis Avenue Apartments</t>
  </si>
  <si>
    <t>CA-2010-260</t>
  </si>
  <si>
    <t>720 East 11th Street Apartments</t>
  </si>
  <si>
    <t>CA-2010-261</t>
  </si>
  <si>
    <t>Cross &amp; West Apartments</t>
  </si>
  <si>
    <t>CA-2010-270</t>
  </si>
  <si>
    <t>Los Alamos</t>
  </si>
  <si>
    <t>CA-2010-271</t>
  </si>
  <si>
    <t>Brawley Pioneers Apartments</t>
  </si>
  <si>
    <t>CA-2010-275</t>
  </si>
  <si>
    <t>Osborne Place Apartments</t>
  </si>
  <si>
    <t>CA-2011-001</t>
  </si>
  <si>
    <t>2802 Pico</t>
  </si>
  <si>
    <t>27,075 SF PARKING STRUCTURE</t>
  </si>
  <si>
    <t>CA-2011-003</t>
  </si>
  <si>
    <t>Bakersfield Senior</t>
  </si>
  <si>
    <t xml:space="preserve">Central   </t>
  </si>
  <si>
    <t>CA-2011-005</t>
  </si>
  <si>
    <t>Valley Oak Homes</t>
  </si>
  <si>
    <t>CA-2011-006</t>
  </si>
  <si>
    <t>Pismo Creek Bungalows</t>
  </si>
  <si>
    <t>Pismo Beach</t>
  </si>
  <si>
    <t>CA-2011-013</t>
  </si>
  <si>
    <t>Hillcrest Project</t>
  </si>
  <si>
    <t>Thousand Oaks</t>
  </si>
  <si>
    <t>CA-2011-014</t>
  </si>
  <si>
    <t>Gateways Apartments</t>
  </si>
  <si>
    <t>CA-2011-019</t>
  </si>
  <si>
    <t>Caroline Severance Manor</t>
  </si>
  <si>
    <t>CA-2011-020</t>
  </si>
  <si>
    <t>Santa Ana Station District Phase 1</t>
  </si>
  <si>
    <t>Santa Ana</t>
  </si>
  <si>
    <t>CA-2011-025</t>
  </si>
  <si>
    <t>Maple Park</t>
  </si>
  <si>
    <t>Live Oak</t>
  </si>
  <si>
    <t>CA-2011-031</t>
  </si>
  <si>
    <t>New Harmony</t>
  </si>
  <si>
    <t>CA-2011-036</t>
  </si>
  <si>
    <t>Monte Vista II</t>
  </si>
  <si>
    <t>Murrieta</t>
  </si>
  <si>
    <t>CA-2011-038</t>
  </si>
  <si>
    <t>Chambers Senior Residences</t>
  </si>
  <si>
    <t>El Cajon</t>
  </si>
  <si>
    <t>CA-2011-044</t>
  </si>
  <si>
    <t>Rancho Dorado Phase 2</t>
  </si>
  <si>
    <t>CA-2011-045</t>
  </si>
  <si>
    <t>Toscana</t>
  </si>
  <si>
    <t>CA-2011-046</t>
  </si>
  <si>
    <t>Park Place</t>
  </si>
  <si>
    <t>Lynwood</t>
  </si>
  <si>
    <t>CA-2011-047</t>
  </si>
  <si>
    <t>Tilden Terrace</t>
  </si>
  <si>
    <t>Culver City</t>
  </si>
  <si>
    <t>CA-2011-048</t>
  </si>
  <si>
    <t>Whittier Family Apartments</t>
  </si>
  <si>
    <t>Whittier</t>
  </si>
  <si>
    <t>CA-2011-049</t>
  </si>
  <si>
    <t>Hacienda Heights Apartments</t>
  </si>
  <si>
    <t>CA-2011-051</t>
  </si>
  <si>
    <t>Renaissance at Santa Clara</t>
  </si>
  <si>
    <t>CA-2011-054</t>
  </si>
  <si>
    <t>Minto Place</t>
  </si>
  <si>
    <t>CA-2011-055</t>
  </si>
  <si>
    <t>Parksdale Village 2</t>
  </si>
  <si>
    <t>Parksdale</t>
  </si>
  <si>
    <t>CA-2011-056</t>
  </si>
  <si>
    <t>Rene Cazenave Apartments</t>
  </si>
  <si>
    <t>CA-2011-058</t>
  </si>
  <si>
    <t>Haciendas Apartments</t>
  </si>
  <si>
    <t>CA-2011-061</t>
  </si>
  <si>
    <t>Avenida Villas</t>
  </si>
  <si>
    <t>CA-2011-062</t>
  </si>
  <si>
    <t>MacArthur Apartments</t>
  </si>
  <si>
    <t>CA-2011-076</t>
  </si>
  <si>
    <t>Palo Alto Family Housing</t>
  </si>
  <si>
    <t>CA-2011-078</t>
  </si>
  <si>
    <t>Westlake Village Apartments Phase I</t>
  </si>
  <si>
    <t>CA-2011-081</t>
  </si>
  <si>
    <t>Arborpoint Apartments</t>
  </si>
  <si>
    <t>CA-2011-082</t>
  </si>
  <si>
    <t>Cinnamon Villas</t>
  </si>
  <si>
    <t>CA-2011-083</t>
  </si>
  <si>
    <t>Ridgecrest Senior Apartments</t>
  </si>
  <si>
    <t>CA-2011-084</t>
  </si>
  <si>
    <t>Bidwell Park Apartments</t>
  </si>
  <si>
    <t>CA-2011-088</t>
  </si>
  <si>
    <t>Eucalyptus Village</t>
  </si>
  <si>
    <t>CA-2011-089</t>
  </si>
  <si>
    <t>Valley View Village</t>
  </si>
  <si>
    <t>CA-2011-091</t>
  </si>
  <si>
    <t>Tavarua Senior Apartments</t>
  </si>
  <si>
    <t>CA-2011-094</t>
  </si>
  <si>
    <t>Serrano Woods</t>
  </si>
  <si>
    <t>CA-2011-097</t>
  </si>
  <si>
    <t>Citronica One</t>
  </si>
  <si>
    <t>CA-2011-103</t>
  </si>
  <si>
    <t>Star Apartments</t>
  </si>
  <si>
    <t>$/SF - UNROUNDED</t>
  </si>
  <si>
    <t>INITIAL OR FINAL PROJECT COST</t>
  </si>
  <si>
    <t>regional average</t>
  </si>
  <si>
    <t>state average</t>
  </si>
  <si>
    <t>state standard deviation</t>
  </si>
  <si>
    <t>= Counties for which the regional average was used</t>
  </si>
  <si>
    <t>= Counties with fewer than 5 projects</t>
  </si>
  <si>
    <t>$/SF 9% New Construction 2006 to 2011 R1</t>
  </si>
  <si>
    <t>= Counties with adjusted averages due to having fewer than 3 projects</t>
  </si>
  <si>
    <t>= Counties that are not included in the geographic apportionment</t>
  </si>
  <si>
    <t>$/UNIT - UNROUNDED</t>
  </si>
  <si>
    <t>STATE STANDARD DEVIATION</t>
  </si>
  <si>
    <t>PROJECT NAME</t>
  </si>
  <si>
    <t>CITY</t>
  </si>
  <si>
    <t>COUNTY</t>
  </si>
  <si>
    <t>APP STAGE</t>
  </si>
  <si>
    <t>TYPE OF CONSTRUCTION</t>
  </si>
  <si>
    <t>INITIAL TOTAL PROJECT COST</t>
  </si>
  <si>
    <t>TOTAL LOW INCOME UNITS</t>
  </si>
  <si>
    <t>INITIAL TOTAL SQFT ALL STRUCTURES</t>
  </si>
  <si>
    <t>FINAL TOTAL SQFT ALL STRUCTURES</t>
  </si>
  <si>
    <t>FINAL TOTAL PROJECT COST</t>
  </si>
  <si>
    <t>INITIAL OR FINAL SQFT</t>
  </si>
  <si>
    <t>APP NUMBER</t>
  </si>
  <si>
    <t>TOTAL UNITS</t>
  </si>
  <si>
    <t>FINAL TOTAL UNITS</t>
  </si>
  <si>
    <t>GEOGRAPHIC AREA</t>
  </si>
  <si>
    <t>Rural</t>
  </si>
  <si>
    <t>AWARD</t>
  </si>
  <si>
    <t>TOTAL PROJECT SQFT PER UNIT</t>
  </si>
  <si>
    <t>ADJUSTED $/SF*</t>
  </si>
  <si>
    <t>If a county has two lines of data, the $/SF of the projects is added to the regional average (for Stanislaus, $284.91 + 232.43 + 200.44), then divided by 3.</t>
  </si>
  <si>
    <t>*For counties with fewer than 3 projects, the county $/SF is calculated as follows:</t>
  </si>
  <si>
    <t>If a county has one line of data, the $/SF of that project is added to the regional average twice (for Merced, $234.90 + 200.44 + 200.44), then divided by 3.</t>
  </si>
  <si>
    <t>If a county has one line of data, the $/SF of that project is added to the regional average twice (for Marin, $711.71 + 303.24 + 303.24), then divided by 3.</t>
  </si>
  <si>
    <t>If a county has two lines of data, the $/SF of the projects is added to the regional average, then divided by 3.</t>
  </si>
  <si>
    <t>If a county has one line of data, the $/SF of that project is added to the regional average twice, then divided by 3.</t>
  </si>
  <si>
    <t>If a county has two lines of data, the $/SF of the projects is added to the regional average (for San Mateo, $278.26 + 208.82 + 265.72), then divided by 3.</t>
  </si>
  <si>
    <t>If a county has one line of data, the $/SF of that project is added to the regional average twice (for Placer, $366.63 + 257.82 + 257.82), then divided by 3.</t>
  </si>
  <si>
    <t>If a county has two lines of data, the $/SF of the projects is added to the regional average (for Butte, $225.10 + 235.72 + 257.82), then divided by 3.</t>
  </si>
  <si>
    <t>If a county has two lines of data, the $/SF of the projects is added to the regional average (for Santa Cruz, $332.22 + 248.55 + 281.31), then divided by 3.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</si>
</sst>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&quot;$&quot;#,##0.00"/>
    <numFmt numFmtId="167" formatCode="&quot;$&quot;#,##0"/>
    <numFmt numFmtId="168" formatCode="#,##0.000000000000"/>
    <numFmt numFmtId="169" formatCode="_(* #,##0_);_(* \(#,##0\);_(* &quot;-&quot;??_);_(@_)"/>
    <numFmt numFmtId="170" formatCode="0.0000"/>
    <numFmt numFmtId="171" formatCode="0.00000000"/>
    <numFmt numFmtId="172" formatCode="General_)"/>
    <numFmt numFmtId="173" formatCode="0.0%"/>
    <numFmt numFmtId="174" formatCode="m/d/yy"/>
  </numFmts>
  <fonts count="45"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2" fillId="0" borderId="10" xfId="59" applyFont="1" applyBorder="1" applyAlignment="1">
      <alignment horizontal="center"/>
      <protection/>
    </xf>
    <xf numFmtId="0" fontId="1" fillId="0" borderId="11" xfId="59" applyFont="1" applyBorder="1">
      <alignment/>
      <protection/>
    </xf>
    <xf numFmtId="0" fontId="1" fillId="0" borderId="11" xfId="59" applyBorder="1">
      <alignment/>
      <protection/>
    </xf>
    <xf numFmtId="169" fontId="1" fillId="0" borderId="0" xfId="59" applyNumberFormat="1" applyFont="1">
      <alignment/>
      <protection/>
    </xf>
    <xf numFmtId="166" fontId="1" fillId="0" borderId="0" xfId="59" applyNumberFormat="1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6" fillId="0" borderId="0" xfId="59" applyFont="1" quotePrefix="1">
      <alignment/>
      <protection/>
    </xf>
    <xf numFmtId="0" fontId="1" fillId="0" borderId="0" xfId="59">
      <alignment/>
      <protection/>
    </xf>
    <xf numFmtId="169" fontId="1" fillId="33" borderId="0" xfId="59" applyNumberFormat="1" applyFont="1" applyFill="1">
      <alignment/>
      <protection/>
    </xf>
    <xf numFmtId="166" fontId="1" fillId="33" borderId="0" xfId="59" applyNumberFormat="1" applyFont="1" applyFill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0" fontId="6" fillId="0" borderId="0" xfId="59" applyFont="1" applyFill="1" quotePrefix="1">
      <alignment/>
      <protection/>
    </xf>
    <xf numFmtId="0" fontId="1" fillId="0" borderId="0" xfId="59" applyFont="1" applyFill="1">
      <alignment/>
      <protection/>
    </xf>
    <xf numFmtId="0" fontId="1" fillId="33" borderId="0" xfId="59" applyFont="1" applyFill="1">
      <alignment/>
      <protection/>
    </xf>
    <xf numFmtId="0" fontId="6" fillId="0" borderId="0" xfId="59" applyFont="1" applyFill="1">
      <alignment/>
      <protection/>
    </xf>
    <xf numFmtId="166" fontId="2" fillId="0" borderId="0" xfId="59" applyNumberFormat="1" applyFont="1" applyAlignment="1">
      <alignment horizontal="center"/>
      <protection/>
    </xf>
    <xf numFmtId="0" fontId="6" fillId="33" borderId="0" xfId="59" applyFont="1" applyFill="1" applyAlignment="1">
      <alignment horizontal="center"/>
      <protection/>
    </xf>
    <xf numFmtId="0" fontId="1" fillId="0" borderId="0" xfId="59" applyFill="1">
      <alignment/>
      <protection/>
    </xf>
    <xf numFmtId="0" fontId="1" fillId="33" borderId="0" xfId="59" applyFill="1">
      <alignment/>
      <protection/>
    </xf>
    <xf numFmtId="169" fontId="1" fillId="0" borderId="0" xfId="59" applyNumberFormat="1" applyFont="1" applyFill="1">
      <alignment/>
      <protection/>
    </xf>
    <xf numFmtId="166" fontId="2" fillId="0" borderId="0" xfId="59" applyNumberFormat="1" applyFont="1" applyFill="1" applyAlignment="1">
      <alignment horizontal="center"/>
      <protection/>
    </xf>
    <xf numFmtId="166" fontId="9" fillId="0" borderId="12" xfId="59" applyNumberFormat="1" applyFont="1" applyFill="1" applyBorder="1" applyAlignment="1">
      <alignment horizontal="center"/>
      <protection/>
    </xf>
    <xf numFmtId="166" fontId="2" fillId="33" borderId="0" xfId="59" applyNumberFormat="1" applyFont="1" applyFill="1" applyAlignment="1">
      <alignment horizontal="center"/>
      <protection/>
    </xf>
    <xf numFmtId="0" fontId="2" fillId="0" borderId="0" xfId="59" applyFont="1" applyFill="1">
      <alignment/>
      <protection/>
    </xf>
    <xf numFmtId="0" fontId="2" fillId="33" borderId="0" xfId="59" applyFont="1" applyFill="1">
      <alignment/>
      <protection/>
    </xf>
    <xf numFmtId="166" fontId="9" fillId="0" borderId="12" xfId="59" applyNumberFormat="1" applyFont="1" applyBorder="1" applyAlignment="1">
      <alignment horizontal="center"/>
      <protection/>
    </xf>
    <xf numFmtId="169" fontId="1" fillId="0" borderId="0" xfId="59" applyNumberFormat="1" applyFont="1" applyBorder="1">
      <alignment/>
      <protection/>
    </xf>
    <xf numFmtId="0" fontId="1" fillId="0" borderId="0" xfId="59" applyFill="1" applyBorder="1">
      <alignment/>
      <protection/>
    </xf>
    <xf numFmtId="0" fontId="1" fillId="0" borderId="0" xfId="59" applyBorder="1">
      <alignment/>
      <protection/>
    </xf>
    <xf numFmtId="166" fontId="1" fillId="0" borderId="11" xfId="59" applyNumberFormat="1" applyFont="1" applyBorder="1" applyAlignment="1">
      <alignment horizontal="center"/>
      <protection/>
    </xf>
    <xf numFmtId="0" fontId="1" fillId="0" borderId="11" xfId="59" applyFill="1" applyBorder="1">
      <alignment/>
      <protection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166" fontId="9" fillId="0" borderId="0" xfId="59" applyNumberFormat="1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horizontal="center" wrapText="1"/>
      <protection/>
    </xf>
    <xf numFmtId="166" fontId="1" fillId="0" borderId="0" xfId="59" applyNumberFormat="1" applyFont="1" applyFill="1" applyAlignment="1">
      <alignment horizontal="center"/>
      <protection/>
    </xf>
    <xf numFmtId="166" fontId="1" fillId="0" borderId="11" xfId="59" applyNumberFormat="1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0" fontId="11" fillId="0" borderId="0" xfId="59" applyFont="1" applyFill="1">
      <alignment/>
      <protection/>
    </xf>
    <xf numFmtId="0" fontId="12" fillId="34" borderId="12" xfId="57" applyFont="1" applyFill="1" applyBorder="1" applyAlignment="1">
      <alignment horizontal="center" wrapText="1"/>
      <protection/>
    </xf>
    <xf numFmtId="166" fontId="0" fillId="0" borderId="0" xfId="0" applyNumberFormat="1" applyAlignment="1">
      <alignment horizontal="right" wrapText="1"/>
    </xf>
    <xf numFmtId="166" fontId="0" fillId="0" borderId="10" xfId="0" applyNumberFormat="1" applyBorder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0" fontId="2" fillId="0" borderId="10" xfId="59" applyFont="1" applyBorder="1" applyAlignment="1">
      <alignment horizontal="center" wrapText="1"/>
      <protection/>
    </xf>
    <xf numFmtId="166" fontId="9" fillId="0" borderId="13" xfId="59" applyNumberFormat="1" applyFont="1" applyBorder="1" applyAlignment="1">
      <alignment horizontal="center"/>
      <protection/>
    </xf>
    <xf numFmtId="166" fontId="1" fillId="0" borderId="0" xfId="59" applyNumberFormat="1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166" fontId="1" fillId="0" borderId="0" xfId="59" applyNumberFormat="1" applyFont="1" applyFill="1" applyBorder="1" applyAlignment="1">
      <alignment horizontal="center"/>
      <protection/>
    </xf>
    <xf numFmtId="166" fontId="2" fillId="0" borderId="0" xfId="59" applyNumberFormat="1" applyFont="1" applyBorder="1" applyAlignment="1">
      <alignment horizontal="center"/>
      <protection/>
    </xf>
    <xf numFmtId="166" fontId="9" fillId="33" borderId="0" xfId="59" applyNumberFormat="1" applyFont="1" applyFill="1" applyBorder="1" applyAlignment="1">
      <alignment horizontal="center"/>
      <protection/>
    </xf>
    <xf numFmtId="166" fontId="10" fillId="0" borderId="0" xfId="59" applyNumberFormat="1" applyFont="1" applyBorder="1" applyAlignment="1">
      <alignment horizontal="center"/>
      <protection/>
    </xf>
    <xf numFmtId="166" fontId="10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0" fontId="2" fillId="0" borderId="10" xfId="59" applyFont="1" applyFill="1" applyBorder="1" applyAlignment="1">
      <alignment horizontal="center"/>
      <protection/>
    </xf>
    <xf numFmtId="3" fontId="12" fillId="0" borderId="14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57" applyFont="1" applyFill="1" applyBorder="1" applyAlignment="1">
      <alignment horizontal="right"/>
      <protection/>
    </xf>
    <xf numFmtId="3" fontId="12" fillId="0" borderId="0" xfId="57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 horizontal="right" wrapText="1"/>
    </xf>
    <xf numFmtId="0" fontId="12" fillId="34" borderId="12" xfId="57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166" fontId="3" fillId="0" borderId="10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/>
    </xf>
    <xf numFmtId="3" fontId="12" fillId="0" borderId="15" xfId="57" applyNumberFormat="1" applyFont="1" applyFill="1" applyBorder="1" applyAlignment="1">
      <alignment horizontal="right"/>
      <protection/>
    </xf>
    <xf numFmtId="0" fontId="12" fillId="34" borderId="12" xfId="56" applyFont="1" applyFill="1" applyBorder="1" applyAlignment="1">
      <alignment horizontal="center" wrapText="1"/>
      <protection/>
    </xf>
    <xf numFmtId="0" fontId="12" fillId="34" borderId="12" xfId="56" applyFont="1" applyFill="1" applyBorder="1" applyAlignment="1">
      <alignment horizontal="center"/>
      <protection/>
    </xf>
    <xf numFmtId="167" fontId="12" fillId="34" borderId="12" xfId="56" applyNumberFormat="1" applyFont="1" applyFill="1" applyBorder="1" applyAlignment="1">
      <alignment horizontal="center" wrapText="1"/>
      <protection/>
    </xf>
    <xf numFmtId="0" fontId="12" fillId="34" borderId="12" xfId="57" applyFont="1" applyFill="1" applyBorder="1" applyAlignment="1">
      <alignment horizontal="center" wrapText="1"/>
      <protection/>
    </xf>
    <xf numFmtId="3" fontId="12" fillId="34" borderId="12" xfId="57" applyNumberFormat="1" applyFont="1" applyFill="1" applyBorder="1" applyAlignment="1">
      <alignment horizontal="center" wrapText="1"/>
      <protection/>
    </xf>
    <xf numFmtId="0" fontId="12" fillId="0" borderId="0" xfId="56" applyFont="1" applyFill="1" applyBorder="1" applyAlignment="1">
      <alignment/>
      <protection/>
    </xf>
    <xf numFmtId="0" fontId="12" fillId="0" borderId="0" xfId="56" applyFont="1" applyFill="1" applyBorder="1" applyAlignment="1">
      <alignment horizontal="center"/>
      <protection/>
    </xf>
    <xf numFmtId="167" fontId="12" fillId="0" borderId="0" xfId="56" applyNumberFormat="1" applyFont="1" applyFill="1" applyBorder="1" applyAlignment="1">
      <alignment horizontal="right"/>
      <protection/>
    </xf>
    <xf numFmtId="3" fontId="12" fillId="0" borderId="16" xfId="57" applyNumberFormat="1" applyFont="1" applyFill="1" applyBorder="1" applyAlignment="1">
      <alignment horizontal="right"/>
      <protection/>
    </xf>
    <xf numFmtId="3" fontId="12" fillId="0" borderId="0" xfId="56" applyNumberFormat="1" applyFont="1" applyFill="1" applyBorder="1" applyAlignment="1">
      <alignment horizontal="right"/>
      <protection/>
    </xf>
    <xf numFmtId="166" fontId="12" fillId="0" borderId="0" xfId="56" applyNumberFormat="1" applyFont="1" applyFill="1" applyBorder="1" applyAlignment="1">
      <alignment horizontal="right"/>
      <protection/>
    </xf>
    <xf numFmtId="0" fontId="12" fillId="0" borderId="17" xfId="56" applyFont="1" applyFill="1" applyBorder="1" applyAlignment="1">
      <alignment/>
      <protection/>
    </xf>
    <xf numFmtId="0" fontId="12" fillId="0" borderId="17" xfId="56" applyFont="1" applyFill="1" applyBorder="1" applyAlignment="1">
      <alignment horizontal="center"/>
      <protection/>
    </xf>
    <xf numFmtId="167" fontId="12" fillId="0" borderId="17" xfId="56" applyNumberFormat="1" applyFont="1" applyFill="1" applyBorder="1" applyAlignment="1">
      <alignment horizontal="right"/>
      <protection/>
    </xf>
    <xf numFmtId="166" fontId="27" fillId="0" borderId="0" xfId="56" applyNumberFormat="1" applyFont="1" applyFill="1" applyBorder="1" applyAlignment="1">
      <alignment horizontal="right"/>
      <protection/>
    </xf>
    <xf numFmtId="173" fontId="12" fillId="0" borderId="0" xfId="56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167" fontId="27" fillId="0" borderId="0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Border="1" applyAlignment="1">
      <alignment horizontal="right"/>
      <protection/>
    </xf>
    <xf numFmtId="0" fontId="12" fillId="0" borderId="0" xfId="57" applyFont="1" applyFill="1" applyBorder="1" applyAlignment="1">
      <alignment/>
      <protection/>
    </xf>
    <xf numFmtId="0" fontId="12" fillId="0" borderId="0" xfId="58" applyFont="1" applyFill="1" applyBorder="1" applyAlignment="1">
      <alignment/>
      <protection/>
    </xf>
    <xf numFmtId="167" fontId="12" fillId="0" borderId="0" xfId="58" applyNumberFormat="1" applyFont="1" applyFill="1" applyBorder="1" applyAlignment="1">
      <alignment horizontal="right"/>
      <protection/>
    </xf>
    <xf numFmtId="166" fontId="27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/>
    </xf>
    <xf numFmtId="3" fontId="12" fillId="0" borderId="16" xfId="0" applyNumberFormat="1" applyFont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 horizontal="center" vertical="top" wrapText="1"/>
    </xf>
    <xf numFmtId="166" fontId="27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/>
    </xf>
    <xf numFmtId="167" fontId="27" fillId="0" borderId="0" xfId="56" applyNumberFormat="1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2" xfId="57"/>
    <cellStyle name="Normal_Sheet3" xfId="58"/>
    <cellStyle name="Normal_Total Project Costs per Square Foot variou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61"/>
  <sheetViews>
    <sheetView tabSelected="1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16.00390625" style="33" bestFit="1" customWidth="1"/>
    <col min="2" max="2" width="12.7109375" style="34" hidden="1" customWidth="1"/>
    <col min="3" max="3" width="17.00390625" style="48" customWidth="1"/>
    <col min="4" max="4" width="2.7109375" style="19" customWidth="1"/>
    <col min="5" max="5" width="13.8515625" style="9" customWidth="1"/>
    <col min="6" max="6" width="49.7109375" style="9" customWidth="1"/>
    <col min="7" max="7" width="9.140625" style="9" customWidth="1"/>
    <col min="8" max="8" width="15.28125" style="9" customWidth="1"/>
    <col min="9" max="9" width="9.140625" style="9" customWidth="1"/>
    <col min="10" max="215" width="9.140625" style="19" customWidth="1"/>
    <col min="216" max="16384" width="9.140625" style="9" customWidth="1"/>
  </cols>
  <sheetData>
    <row r="1" spans="1:215" s="2" customFormat="1" ht="45" customHeight="1">
      <c r="A1" s="54" t="s">
        <v>46</v>
      </c>
      <c r="B1" s="45" t="s">
        <v>47</v>
      </c>
      <c r="C1" s="45" t="s">
        <v>925</v>
      </c>
      <c r="D1" s="3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</row>
    <row r="2" spans="1:6" ht="12.75">
      <c r="A2" s="5" t="s">
        <v>17</v>
      </c>
      <c r="B2" s="6">
        <v>168.12</v>
      </c>
      <c r="C2" s="47">
        <f>'9% East Bay NC'!R12</f>
        <v>311.12759130324156</v>
      </c>
      <c r="D2" s="37"/>
      <c r="E2" s="7" t="s">
        <v>48</v>
      </c>
      <c r="F2" s="8" t="s">
        <v>924</v>
      </c>
    </row>
    <row r="3" spans="1:215" s="15" customFormat="1" ht="12.75">
      <c r="A3" s="10" t="s">
        <v>49</v>
      </c>
      <c r="B3" s="11"/>
      <c r="C3" s="51">
        <f>'9% Rural NC'!$R$21</f>
        <v>0</v>
      </c>
      <c r="D3" s="37"/>
      <c r="E3" s="40" t="s">
        <v>66</v>
      </c>
      <c r="F3" s="13" t="s">
        <v>926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</row>
    <row r="4" spans="1:215" s="15" customFormat="1" ht="12.75">
      <c r="A4" s="10" t="s">
        <v>42</v>
      </c>
      <c r="B4" s="11"/>
      <c r="C4" s="51">
        <f>'9% Rural NC'!$R$21</f>
        <v>0</v>
      </c>
      <c r="D4" s="37"/>
      <c r="E4" s="12" t="s">
        <v>64</v>
      </c>
      <c r="F4" s="13" t="s">
        <v>923</v>
      </c>
      <c r="G4" s="1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</row>
    <row r="5" spans="1:9" ht="12.75">
      <c r="A5" s="5" t="s">
        <v>21</v>
      </c>
      <c r="B5" s="17">
        <v>113.75</v>
      </c>
      <c r="C5" s="52">
        <f>'9% Cap Northern NC'!S4</f>
        <v>237.9541868592964</v>
      </c>
      <c r="D5" s="22"/>
      <c r="E5" s="18" t="s">
        <v>50</v>
      </c>
      <c r="F5" s="13" t="s">
        <v>927</v>
      </c>
      <c r="G5" s="14"/>
      <c r="H5" s="14"/>
      <c r="I5" s="19"/>
    </row>
    <row r="6" spans="1:215" s="15" customFormat="1" ht="12.75">
      <c r="A6" s="10" t="s">
        <v>51</v>
      </c>
      <c r="B6" s="11"/>
      <c r="C6" s="51">
        <f>'9% Rural NC'!$R$21</f>
        <v>0</v>
      </c>
      <c r="D6" s="37"/>
      <c r="E6" s="14"/>
      <c r="F6" s="14"/>
      <c r="G6" s="19"/>
      <c r="H6" s="1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s="15" customFormat="1" ht="12.75">
      <c r="A7" s="10" t="s">
        <v>44</v>
      </c>
      <c r="B7" s="11">
        <v>147.94</v>
      </c>
      <c r="C7" s="51">
        <f>'9% Rural NC'!$R$21</f>
        <v>0</v>
      </c>
      <c r="D7" s="37"/>
      <c r="E7" s="16"/>
      <c r="F7" s="16"/>
      <c r="G7" s="19"/>
      <c r="H7" s="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9" ht="12.75">
      <c r="A8" s="5" t="s">
        <v>15</v>
      </c>
      <c r="B8" s="6">
        <v>162.47</v>
      </c>
      <c r="C8" s="47">
        <f>'9% East Bay NC'!R20</f>
        <v>297.7619505859433</v>
      </c>
      <c r="D8" s="37"/>
      <c r="H8" s="14"/>
      <c r="I8" s="19"/>
    </row>
    <row r="9" spans="1:215" s="20" customFormat="1" ht="12.75">
      <c r="A9" s="10" t="s">
        <v>52</v>
      </c>
      <c r="B9" s="11"/>
      <c r="C9" s="51">
        <f>'9% Rural NC'!$R$21</f>
        <v>0</v>
      </c>
      <c r="D9" s="3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4" s="19" customFormat="1" ht="12.75">
      <c r="A10" s="21" t="s">
        <v>35</v>
      </c>
      <c r="B10" s="22">
        <v>125.59</v>
      </c>
      <c r="C10" s="23">
        <f>'9% Cap Northern NC'!R6</f>
        <v>257.8160622009295</v>
      </c>
      <c r="D10" s="35"/>
    </row>
    <row r="11" spans="1:9" ht="12.75">
      <c r="A11" s="5" t="s">
        <v>19</v>
      </c>
      <c r="B11" s="6">
        <v>111.88</v>
      </c>
      <c r="C11" s="47">
        <f>'9% Central NC'!R15</f>
        <v>177.87945091379444</v>
      </c>
      <c r="D11" s="37"/>
      <c r="E11" s="19"/>
      <c r="F11" s="19"/>
      <c r="G11" s="19"/>
      <c r="H11" s="19"/>
      <c r="I11" s="19"/>
    </row>
    <row r="12" spans="1:215" s="26" customFormat="1" ht="12.75">
      <c r="A12" s="10" t="s">
        <v>43</v>
      </c>
      <c r="B12" s="24">
        <v>144.94</v>
      </c>
      <c r="C12" s="51">
        <f>'9% Rural NC'!$R$21</f>
        <v>0</v>
      </c>
      <c r="D12" s="2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</row>
    <row r="13" spans="1:215" s="26" customFormat="1" ht="12.75">
      <c r="A13" s="10" t="s">
        <v>30</v>
      </c>
      <c r="B13" s="24">
        <v>128.4</v>
      </c>
      <c r="C13" s="51">
        <f>'9% Rural NC'!$R$21</f>
        <v>0</v>
      </c>
      <c r="D13" s="2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</row>
    <row r="14" spans="1:215" s="26" customFormat="1" ht="12.75">
      <c r="A14" s="21" t="s">
        <v>24</v>
      </c>
      <c r="B14" s="22">
        <v>138.35</v>
      </c>
      <c r="C14" s="49">
        <f>'9% Inland Empire NC'!R8</f>
        <v>219.4366565723212</v>
      </c>
      <c r="D14" s="2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</row>
    <row r="15" spans="1:215" s="26" customFormat="1" ht="12.75">
      <c r="A15" s="10" t="s">
        <v>53</v>
      </c>
      <c r="B15" s="24"/>
      <c r="C15" s="51">
        <f>'9% Rural NC'!$R$21</f>
        <v>0</v>
      </c>
      <c r="D15" s="2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</row>
    <row r="16" spans="1:9" ht="12.75">
      <c r="A16" s="5" t="s">
        <v>22</v>
      </c>
      <c r="B16" s="6">
        <v>119.7</v>
      </c>
      <c r="C16" s="47">
        <f>'9% Central NC'!R37</f>
        <v>217.769030108862</v>
      </c>
      <c r="D16" s="37"/>
      <c r="E16" s="19"/>
      <c r="F16" s="19"/>
      <c r="G16" s="19"/>
      <c r="H16" s="19"/>
      <c r="I16" s="19"/>
    </row>
    <row r="17" spans="1:9" ht="12.75">
      <c r="A17" s="5" t="s">
        <v>39</v>
      </c>
      <c r="B17" s="17">
        <v>103.24</v>
      </c>
      <c r="C17" s="47">
        <f>'9% Central NC'!R46</f>
        <v>184.38491566860336</v>
      </c>
      <c r="D17" s="22"/>
      <c r="E17" s="19"/>
      <c r="F17" s="19"/>
      <c r="G17" s="19"/>
      <c r="H17" s="19"/>
      <c r="I17" s="19"/>
    </row>
    <row r="18" spans="1:215" s="20" customFormat="1" ht="12.75">
      <c r="A18" s="10" t="s">
        <v>36</v>
      </c>
      <c r="B18" s="24">
        <v>127.03</v>
      </c>
      <c r="C18" s="51">
        <f>'9% Rural NC'!$R$21</f>
        <v>0</v>
      </c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</row>
    <row r="19" spans="1:215" s="20" customFormat="1" ht="12.75">
      <c r="A19" s="10" t="s">
        <v>37</v>
      </c>
      <c r="B19" s="11"/>
      <c r="C19" s="51">
        <f>'9% Rural NC'!$R$21</f>
        <v>0</v>
      </c>
      <c r="D19" s="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</row>
    <row r="20" spans="1:9" ht="12.75">
      <c r="A20" s="5" t="s">
        <v>4</v>
      </c>
      <c r="B20" s="6">
        <v>126.39</v>
      </c>
      <c r="C20" s="47">
        <f>'9% Los Angeles NC'!R98</f>
        <v>270.2098643569193</v>
      </c>
      <c r="D20" s="37"/>
      <c r="E20" s="19"/>
      <c r="F20" s="19"/>
      <c r="G20" s="19"/>
      <c r="H20" s="19"/>
      <c r="I20" s="19"/>
    </row>
    <row r="21" spans="1:9" ht="12.75">
      <c r="A21" s="5" t="s">
        <v>5</v>
      </c>
      <c r="B21" s="17">
        <v>102.45</v>
      </c>
      <c r="C21" s="50">
        <f>'9% Central NC'!R52</f>
        <v>176.32419264400565</v>
      </c>
      <c r="D21" s="22"/>
      <c r="E21" s="19"/>
      <c r="F21" s="19"/>
      <c r="G21" s="19"/>
      <c r="H21" s="19"/>
      <c r="I21" s="19"/>
    </row>
    <row r="22" spans="1:9" ht="12.75">
      <c r="A22" s="5" t="s">
        <v>40</v>
      </c>
      <c r="B22" s="17">
        <v>250.83</v>
      </c>
      <c r="C22" s="52">
        <f>'9% East Bay NC'!S22</f>
        <v>439.3970862149246</v>
      </c>
      <c r="D22" s="22"/>
      <c r="E22" s="19"/>
      <c r="F22" s="19"/>
      <c r="G22" s="19"/>
      <c r="H22" s="19"/>
      <c r="I22" s="19"/>
    </row>
    <row r="23" spans="1:215" s="20" customFormat="1" ht="12.75">
      <c r="A23" s="10" t="s">
        <v>54</v>
      </c>
      <c r="B23" s="11"/>
      <c r="C23" s="51">
        <f>'9% Rural NC'!$R$21</f>
        <v>0</v>
      </c>
      <c r="D23" s="3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</row>
    <row r="24" spans="1:215" s="20" customFormat="1" ht="12.75">
      <c r="A24" s="10" t="s">
        <v>41</v>
      </c>
      <c r="B24" s="24">
        <v>129.48</v>
      </c>
      <c r="C24" s="51">
        <f>'9% Rural NC'!$R$21</f>
        <v>0</v>
      </c>
      <c r="D24" s="2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</row>
    <row r="25" spans="1:9" ht="12.75">
      <c r="A25" s="5" t="s">
        <v>31</v>
      </c>
      <c r="B25" s="17">
        <v>108.65</v>
      </c>
      <c r="C25" s="52">
        <f>'9% Central NC'!S55</f>
        <v>211.92548421709773</v>
      </c>
      <c r="D25" s="22"/>
      <c r="E25" s="19"/>
      <c r="F25" s="19"/>
      <c r="G25" s="19"/>
      <c r="H25" s="19"/>
      <c r="I25" s="19"/>
    </row>
    <row r="26" spans="1:215" s="20" customFormat="1" ht="12.75">
      <c r="A26" s="10" t="s">
        <v>55</v>
      </c>
      <c r="B26" s="11"/>
      <c r="C26" s="51">
        <f>'9% Rural NC'!$R$21</f>
        <v>0</v>
      </c>
      <c r="D26" s="3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</row>
    <row r="27" spans="1:215" s="20" customFormat="1" ht="12.75">
      <c r="A27" s="10" t="s">
        <v>56</v>
      </c>
      <c r="B27" s="11"/>
      <c r="C27" s="51">
        <f>'9% Rural NC'!$R$21</f>
        <v>0</v>
      </c>
      <c r="D27" s="3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</row>
    <row r="28" spans="1:9" ht="12.75">
      <c r="A28" s="5" t="s">
        <v>8</v>
      </c>
      <c r="B28" s="6">
        <v>124.71</v>
      </c>
      <c r="C28" s="47">
        <f>'9% Coastal CA NC'!R9</f>
        <v>256.4575586077157</v>
      </c>
      <c r="D28" s="37"/>
      <c r="E28" s="19"/>
      <c r="F28" s="19"/>
      <c r="G28" s="19"/>
      <c r="H28" s="19"/>
      <c r="I28" s="19"/>
    </row>
    <row r="29" spans="1:9" ht="12.75">
      <c r="A29" s="5" t="s">
        <v>29</v>
      </c>
      <c r="B29" s="6">
        <v>145.77</v>
      </c>
      <c r="C29" s="27">
        <f>'9% East Bay NC'!R24</f>
        <v>303.24291882642376</v>
      </c>
      <c r="D29" s="35"/>
      <c r="E29" s="19"/>
      <c r="F29" s="19"/>
      <c r="G29" s="19"/>
      <c r="H29" s="19"/>
      <c r="I29" s="19"/>
    </row>
    <row r="30" spans="1:215" s="20" customFormat="1" ht="12.75">
      <c r="A30" s="10" t="s">
        <v>25</v>
      </c>
      <c r="B30" s="11">
        <v>150.68</v>
      </c>
      <c r="C30" s="51">
        <f>'9% Rural NC'!$R$21</f>
        <v>0</v>
      </c>
      <c r="D30" s="2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9" ht="12.75">
      <c r="A31" s="5" t="s">
        <v>11</v>
      </c>
      <c r="B31" s="6">
        <v>143.46</v>
      </c>
      <c r="C31" s="47">
        <f>'9% Orange NC'!R20</f>
        <v>255.57652681444608</v>
      </c>
      <c r="D31" s="37"/>
      <c r="E31" s="19"/>
      <c r="F31" s="19"/>
      <c r="G31" s="19"/>
      <c r="H31" s="19"/>
      <c r="I31" s="19"/>
    </row>
    <row r="32" spans="1:9" ht="12.75">
      <c r="A32" s="5" t="s">
        <v>28</v>
      </c>
      <c r="B32" s="6">
        <v>124.9</v>
      </c>
      <c r="C32" s="52">
        <f>'9% Cap Northern NC'!S8</f>
        <v>294.08803892099263</v>
      </c>
      <c r="D32" s="35"/>
      <c r="E32" s="19"/>
      <c r="F32" s="19"/>
      <c r="G32" s="19"/>
      <c r="H32" s="19"/>
      <c r="I32" s="19"/>
    </row>
    <row r="33" spans="1:215" s="20" customFormat="1" ht="12.75">
      <c r="A33" s="10" t="s">
        <v>57</v>
      </c>
      <c r="B33" s="11"/>
      <c r="C33" s="51">
        <f>'9% Rural NC'!$R$21</f>
        <v>0</v>
      </c>
      <c r="D33" s="3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spans="1:9" ht="12.75">
      <c r="A34" s="5" t="s">
        <v>1</v>
      </c>
      <c r="B34" s="6">
        <v>117.84</v>
      </c>
      <c r="C34" s="47">
        <f>'9% Inland Empire NC'!R24</f>
        <v>222.35985504188687</v>
      </c>
      <c r="D34" s="37"/>
      <c r="E34" s="19"/>
      <c r="F34" s="19"/>
      <c r="G34" s="19"/>
      <c r="H34" s="19"/>
      <c r="I34" s="19"/>
    </row>
    <row r="35" spans="1:9" ht="12.75">
      <c r="A35" s="5" t="s">
        <v>16</v>
      </c>
      <c r="B35" s="6">
        <v>123.09</v>
      </c>
      <c r="C35" s="47">
        <f>'9% Cap Northern NC'!R20</f>
        <v>281.31832493880756</v>
      </c>
      <c r="D35" s="37"/>
      <c r="E35" s="19"/>
      <c r="F35" s="19"/>
      <c r="G35" s="19"/>
      <c r="H35" s="19"/>
      <c r="I35" s="19"/>
    </row>
    <row r="36" spans="1:215" s="20" customFormat="1" ht="12.75">
      <c r="A36" s="10" t="s">
        <v>58</v>
      </c>
      <c r="B36" s="11"/>
      <c r="C36" s="51">
        <f>'9% Rural NC'!$R$21</f>
        <v>0</v>
      </c>
      <c r="D36" s="3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</row>
    <row r="37" spans="1:9" ht="12.75">
      <c r="A37" s="5" t="s">
        <v>9</v>
      </c>
      <c r="B37" s="6">
        <v>141.02</v>
      </c>
      <c r="C37" s="47">
        <f>'9% Inland Empire NC'!R36</f>
        <v>288.63460705311496</v>
      </c>
      <c r="D37" s="37"/>
      <c r="E37" s="19"/>
      <c r="F37" s="19"/>
      <c r="G37" s="19"/>
      <c r="H37" s="19"/>
      <c r="I37" s="19"/>
    </row>
    <row r="38" spans="1:9" ht="12.75">
      <c r="A38" s="5" t="s">
        <v>0</v>
      </c>
      <c r="B38" s="6">
        <v>146.03</v>
      </c>
      <c r="C38" s="47">
        <f>'9% San Diego NC'!R24</f>
        <v>282.4690387552991</v>
      </c>
      <c r="D38" s="37"/>
      <c r="E38" s="19"/>
      <c r="F38" s="19"/>
      <c r="G38" s="19"/>
      <c r="H38" s="19"/>
      <c r="I38" s="19"/>
    </row>
    <row r="39" spans="1:9" ht="12.75">
      <c r="A39" s="5" t="s">
        <v>3</v>
      </c>
      <c r="B39" s="6">
        <v>206.71</v>
      </c>
      <c r="C39" s="47">
        <f>'9% San Francisco NC'!R8</f>
        <v>594.5151208830382</v>
      </c>
      <c r="D39" s="37"/>
      <c r="E39" s="19"/>
      <c r="F39" s="19"/>
      <c r="G39" s="19"/>
      <c r="H39" s="19"/>
      <c r="I39" s="19"/>
    </row>
    <row r="40" spans="1:9" ht="12.75">
      <c r="A40" s="5" t="s">
        <v>20</v>
      </c>
      <c r="B40" s="17">
        <v>126.36</v>
      </c>
      <c r="C40" s="50">
        <f>'9% Central NC'!R61</f>
        <v>251.54796349637925</v>
      </c>
      <c r="D40" s="22"/>
      <c r="E40" s="19"/>
      <c r="F40" s="19"/>
      <c r="G40" s="19"/>
      <c r="H40" s="19"/>
      <c r="I40" s="19"/>
    </row>
    <row r="41" spans="1:9" ht="12.75">
      <c r="A41" s="5" t="s">
        <v>6</v>
      </c>
      <c r="B41" s="6">
        <v>197.74</v>
      </c>
      <c r="C41" s="47">
        <f>'9% Coastal CA NC'!R17</f>
        <v>298.6214074705985</v>
      </c>
      <c r="D41" s="22"/>
      <c r="E41" s="19"/>
      <c r="F41" s="19"/>
      <c r="G41" s="19"/>
      <c r="H41" s="19"/>
      <c r="I41" s="19"/>
    </row>
    <row r="42" spans="1:9" ht="12.75">
      <c r="A42" s="5" t="s">
        <v>10</v>
      </c>
      <c r="B42" s="6">
        <v>163.62</v>
      </c>
      <c r="C42" s="52">
        <f>'9% SW Bay NC'!S4</f>
        <v>250.7319497589602</v>
      </c>
      <c r="D42" s="37"/>
      <c r="E42" s="19"/>
      <c r="F42" s="19"/>
      <c r="G42" s="19"/>
      <c r="H42" s="19"/>
      <c r="I42" s="19"/>
    </row>
    <row r="43" spans="1:9" ht="12.75">
      <c r="A43" s="5" t="s">
        <v>2</v>
      </c>
      <c r="B43" s="6">
        <v>124.85</v>
      </c>
      <c r="C43" s="47">
        <f>'9% Coastal CA NC'!R25</f>
        <v>294.0110392417881</v>
      </c>
      <c r="D43" s="22"/>
      <c r="E43" s="19"/>
      <c r="F43" s="19"/>
      <c r="G43" s="19"/>
      <c r="H43" s="19"/>
      <c r="I43" s="19"/>
    </row>
    <row r="44" spans="1:9" ht="12.75">
      <c r="A44" s="5" t="s">
        <v>12</v>
      </c>
      <c r="B44" s="6">
        <v>174.36</v>
      </c>
      <c r="C44" s="47">
        <f>'9% SW Bay NC'!R17</f>
        <v>271.493807621608</v>
      </c>
      <c r="D44" s="37"/>
      <c r="E44" s="19"/>
      <c r="F44" s="19"/>
      <c r="G44" s="19"/>
      <c r="H44" s="19"/>
      <c r="I44" s="19"/>
    </row>
    <row r="45" spans="1:9" ht="12.75">
      <c r="A45" s="5" t="s">
        <v>13</v>
      </c>
      <c r="B45" s="6">
        <v>180.46</v>
      </c>
      <c r="C45" s="52">
        <f>'9% Coastal CA NC'!S29</f>
        <v>266.96168255279713</v>
      </c>
      <c r="D45" s="22"/>
      <c r="E45" s="19"/>
      <c r="F45" s="19"/>
      <c r="G45" s="19"/>
      <c r="H45" s="19"/>
      <c r="I45" s="19"/>
    </row>
    <row r="46" spans="1:9" ht="12.75">
      <c r="A46" s="5" t="s">
        <v>18</v>
      </c>
      <c r="B46" s="17">
        <v>110.67</v>
      </c>
      <c r="C46" s="50">
        <f>'9% Cap Northern NC'!R25</f>
        <v>220.60640866193577</v>
      </c>
      <c r="D46" s="22"/>
      <c r="E46" s="19"/>
      <c r="F46" s="19"/>
      <c r="G46" s="19"/>
      <c r="H46" s="19"/>
      <c r="I46" s="19"/>
    </row>
    <row r="47" spans="1:215" s="20" customFormat="1" ht="12.75">
      <c r="A47" s="10" t="s">
        <v>59</v>
      </c>
      <c r="B47" s="11"/>
      <c r="C47" s="51">
        <f>'9% Rural NC'!$R$21</f>
        <v>0</v>
      </c>
      <c r="D47" s="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</row>
    <row r="48" spans="1:215" s="20" customFormat="1" ht="12.75">
      <c r="A48" s="10" t="s">
        <v>60</v>
      </c>
      <c r="B48" s="11"/>
      <c r="C48" s="51">
        <f>'9% Rural NC'!$R$21</f>
        <v>0</v>
      </c>
      <c r="D48" s="37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</row>
    <row r="49" spans="1:9" ht="12.75">
      <c r="A49" s="5" t="s">
        <v>26</v>
      </c>
      <c r="B49" s="6">
        <v>139.25</v>
      </c>
      <c r="C49" s="27">
        <f>'9% East Bay NC'!R26</f>
        <v>303.24291882642376</v>
      </c>
      <c r="D49" s="22"/>
      <c r="E49" s="19"/>
      <c r="F49" s="19"/>
      <c r="G49" s="19"/>
      <c r="H49" s="19"/>
      <c r="I49" s="19"/>
    </row>
    <row r="50" spans="1:9" ht="12.75">
      <c r="A50" s="5" t="s">
        <v>14</v>
      </c>
      <c r="B50" s="6">
        <v>140.19</v>
      </c>
      <c r="C50" s="47">
        <f>'9% East Bay NC'!R35</f>
        <v>290.2936257165371</v>
      </c>
      <c r="D50" s="37"/>
      <c r="E50" s="19"/>
      <c r="F50" s="19"/>
      <c r="G50" s="19"/>
      <c r="H50" s="19"/>
      <c r="I50" s="19"/>
    </row>
    <row r="51" spans="1:9" ht="12.75">
      <c r="A51" s="5" t="s">
        <v>23</v>
      </c>
      <c r="B51" s="6">
        <v>75.32</v>
      </c>
      <c r="C51" s="52">
        <f>'9% Central NC'!S65</f>
        <v>241.97765650774014</v>
      </c>
      <c r="D51" s="37"/>
      <c r="E51" s="19"/>
      <c r="F51" s="19"/>
      <c r="G51" s="19"/>
      <c r="H51" s="19"/>
      <c r="I51" s="19"/>
    </row>
    <row r="52" spans="1:9" ht="12.75">
      <c r="A52" s="5" t="s">
        <v>34</v>
      </c>
      <c r="B52" s="46">
        <v>122.71</v>
      </c>
      <c r="C52" s="52">
        <f>'9% Cap Northern NC'!S27</f>
        <v>243.50708515924157</v>
      </c>
      <c r="D52" s="35"/>
      <c r="E52" s="19"/>
      <c r="F52" s="19"/>
      <c r="G52" s="19"/>
      <c r="H52" s="19"/>
      <c r="I52" s="19"/>
    </row>
    <row r="53" spans="1:215" s="20" customFormat="1" ht="12.75">
      <c r="A53" s="10" t="s">
        <v>33</v>
      </c>
      <c r="B53" s="24">
        <v>105.97</v>
      </c>
      <c r="C53" s="51">
        <f>'9% Rural NC'!$R$21</f>
        <v>0</v>
      </c>
      <c r="D53" s="22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</row>
    <row r="54" spans="1:215" s="20" customFormat="1" ht="12.75">
      <c r="A54" s="10" t="s">
        <v>61</v>
      </c>
      <c r="B54" s="11"/>
      <c r="C54" s="51">
        <f>'9% Rural NC'!$R$21</f>
        <v>0</v>
      </c>
      <c r="D54" s="3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</row>
    <row r="55" spans="1:9" ht="12.75">
      <c r="A55" s="5" t="s">
        <v>32</v>
      </c>
      <c r="B55" s="6">
        <v>102.49</v>
      </c>
      <c r="C55" s="47">
        <f>'9% Central NC'!R81</f>
        <v>194.36063166954602</v>
      </c>
      <c r="D55" s="37"/>
      <c r="E55" s="19"/>
      <c r="F55" s="19"/>
      <c r="G55" s="19"/>
      <c r="H55" s="19"/>
      <c r="I55" s="19"/>
    </row>
    <row r="56" spans="1:215" s="20" customFormat="1" ht="12.75">
      <c r="A56" s="10" t="s">
        <v>62</v>
      </c>
      <c r="B56" s="11"/>
      <c r="C56" s="51">
        <f>'9% Rural NC'!$R$21</f>
        <v>0</v>
      </c>
      <c r="D56" s="3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</row>
    <row r="57" spans="1:9" ht="12.75">
      <c r="A57" s="5" t="s">
        <v>7</v>
      </c>
      <c r="B57" s="6">
        <v>148.47</v>
      </c>
      <c r="C57" s="47">
        <f>'9% Coastal CA NC'!R43</f>
        <v>290.2069869190359</v>
      </c>
      <c r="D57" s="22"/>
      <c r="E57" s="19"/>
      <c r="F57" s="19"/>
      <c r="G57" s="19"/>
      <c r="H57" s="19"/>
      <c r="I57" s="19"/>
    </row>
    <row r="58" spans="1:9" ht="12.75">
      <c r="A58" s="5" t="s">
        <v>27</v>
      </c>
      <c r="B58" s="6">
        <v>121.05</v>
      </c>
      <c r="C58" s="50">
        <f>'9% Cap Northern NC'!R32</f>
        <v>297.71030959983483</v>
      </c>
      <c r="D58" s="22"/>
      <c r="E58" s="19"/>
      <c r="F58" s="19"/>
      <c r="G58" s="19"/>
      <c r="H58" s="19"/>
      <c r="I58" s="19"/>
    </row>
    <row r="59" spans="1:215" s="30" customFormat="1" ht="12.75">
      <c r="A59" s="28" t="s">
        <v>38</v>
      </c>
      <c r="B59" s="46">
        <v>122.71</v>
      </c>
      <c r="C59" s="53">
        <f>'9% Cap Northern NC'!S36</f>
        <v>178.49518439526364</v>
      </c>
      <c r="D59" s="3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</row>
    <row r="60" spans="1:215" s="4" customFormat="1" ht="12.75">
      <c r="A60" s="3" t="s">
        <v>63</v>
      </c>
      <c r="B60" s="31">
        <v>142.74</v>
      </c>
      <c r="C60" s="47">
        <f>'9% Raw Data NC'!R412</f>
        <v>261.7755985905884</v>
      </c>
      <c r="D60" s="3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</row>
    <row r="61" spans="1:9" ht="12.75">
      <c r="A61" s="33" t="s">
        <v>65</v>
      </c>
      <c r="C61" s="47">
        <f>'9% Raw Data NC'!R413</f>
        <v>107.1664142585308</v>
      </c>
      <c r="E61" s="19"/>
      <c r="F61" s="19"/>
      <c r="G61" s="19"/>
      <c r="H61" s="19"/>
      <c r="I61" s="19"/>
    </row>
  </sheetData>
  <sheetProtection/>
  <printOptions horizontalCentered="1"/>
  <pageMargins left="0.25" right="0.25" top="1" bottom="1" header="0.5" footer="0.5"/>
  <pageSetup fitToHeight="1" fitToWidth="1" horizontalDpi="600" verticalDpi="600" orientation="portrait" scale="82" r:id="rId1"/>
  <headerFooter alignWithMargins="0">
    <oddHeader>&amp;CCALIFORNIA TAX CREDIT ALLOCATION COMMITTEE&amp;"Arial,Bold Italic"&amp;12
Initial and Final 9% New Construction Housing Costs in Dollars per Square Foot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4.140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3" width="12.281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1.28125" style="78" customWidth="1"/>
    <col min="20" max="20" width="32.00390625" style="58" bestFit="1" customWidth="1"/>
    <col min="21" max="16384" width="9.140625" style="58" customWidth="1"/>
  </cols>
  <sheetData>
    <row r="1" spans="1:20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41" t="s">
        <v>948</v>
      </c>
      <c r="T1" s="65" t="s">
        <v>67</v>
      </c>
    </row>
    <row r="2" spans="1:19" ht="15">
      <c r="A2" s="76" t="s">
        <v>541</v>
      </c>
      <c r="B2" s="76" t="s">
        <v>542</v>
      </c>
      <c r="C2" s="76" t="s">
        <v>10</v>
      </c>
      <c r="D2" s="76" t="s">
        <v>10</v>
      </c>
      <c r="E2" s="76" t="s">
        <v>125</v>
      </c>
      <c r="F2" s="77" t="b">
        <v>1</v>
      </c>
      <c r="G2" s="76" t="s">
        <v>200</v>
      </c>
      <c r="H2" s="76" t="s">
        <v>45</v>
      </c>
      <c r="I2" s="78">
        <v>37326775</v>
      </c>
      <c r="J2" s="58">
        <v>68</v>
      </c>
      <c r="K2" s="58">
        <v>67</v>
      </c>
      <c r="L2" s="98">
        <v>134144</v>
      </c>
      <c r="M2" s="62"/>
      <c r="N2" s="87"/>
      <c r="P2" s="78">
        <f>IF(O2&gt;0,O2,I2)</f>
        <v>37326775</v>
      </c>
      <c r="Q2" s="80">
        <f>IF(M2&gt;0,M2,L2)</f>
        <v>134144</v>
      </c>
      <c r="R2" s="81">
        <f>P2/Q2</f>
        <v>278.25899779341603</v>
      </c>
      <c r="S2" s="81"/>
    </row>
    <row r="3" spans="1:19" ht="15">
      <c r="A3" s="76" t="s">
        <v>802</v>
      </c>
      <c r="B3" s="76" t="s">
        <v>803</v>
      </c>
      <c r="C3" s="76" t="s">
        <v>804</v>
      </c>
      <c r="D3" s="76" t="s">
        <v>10</v>
      </c>
      <c r="E3" s="76" t="s">
        <v>125</v>
      </c>
      <c r="F3" s="77" t="b">
        <v>1</v>
      </c>
      <c r="G3" s="76" t="s">
        <v>200</v>
      </c>
      <c r="H3" s="76" t="s">
        <v>45</v>
      </c>
      <c r="I3" s="78">
        <v>28497622</v>
      </c>
      <c r="J3" s="58">
        <v>62</v>
      </c>
      <c r="K3" s="58">
        <v>61</v>
      </c>
      <c r="L3" s="69">
        <v>136471</v>
      </c>
      <c r="P3" s="78">
        <f>IF(O3&gt;0,O3,I3)</f>
        <v>28497622</v>
      </c>
      <c r="Q3" s="80">
        <f>IF(M3&gt;0,M3,L3)</f>
        <v>136471</v>
      </c>
      <c r="R3" s="81">
        <f>P3/Q3</f>
        <v>208.81815184178325</v>
      </c>
      <c r="S3" s="81"/>
    </row>
    <row r="4" spans="1:19" ht="15">
      <c r="A4" s="76"/>
      <c r="B4" s="76"/>
      <c r="C4" s="76"/>
      <c r="D4" s="76"/>
      <c r="E4" s="76"/>
      <c r="F4" s="77"/>
      <c r="G4" s="76"/>
      <c r="H4" s="76"/>
      <c r="I4" s="78"/>
      <c r="L4" s="69"/>
      <c r="P4" s="91">
        <f>SUM(P2:P3)</f>
        <v>65824397</v>
      </c>
      <c r="Q4" s="92">
        <f>SUM(Q2:Q3)</f>
        <v>270615</v>
      </c>
      <c r="R4" s="85">
        <f>P4/Q4</f>
        <v>243.24001625926132</v>
      </c>
      <c r="S4" s="96">
        <f>(R4*2+R19)/3</f>
        <v>250.7319497589602</v>
      </c>
    </row>
    <row r="5" spans="1:19" ht="15">
      <c r="A5" s="76"/>
      <c r="B5" s="76"/>
      <c r="C5" s="76"/>
      <c r="D5" s="76"/>
      <c r="E5" s="76"/>
      <c r="F5" s="77"/>
      <c r="G5" s="76"/>
      <c r="H5" s="76"/>
      <c r="I5" s="78"/>
      <c r="L5" s="69"/>
      <c r="Q5" s="80"/>
      <c r="R5" s="81"/>
      <c r="S5" s="81"/>
    </row>
    <row r="6" spans="1:19" ht="15">
      <c r="A6" s="76" t="s">
        <v>122</v>
      </c>
      <c r="B6" s="76" t="s">
        <v>123</v>
      </c>
      <c r="C6" s="76" t="s">
        <v>124</v>
      </c>
      <c r="D6" s="76" t="s">
        <v>12</v>
      </c>
      <c r="E6" s="76" t="s">
        <v>125</v>
      </c>
      <c r="F6" s="77" t="b">
        <v>1</v>
      </c>
      <c r="G6" s="76" t="s">
        <v>71</v>
      </c>
      <c r="H6" s="76" t="s">
        <v>45</v>
      </c>
      <c r="I6" s="78">
        <v>33956571</v>
      </c>
      <c r="J6" s="60">
        <v>101</v>
      </c>
      <c r="K6" s="60">
        <v>100</v>
      </c>
      <c r="L6" s="70">
        <v>187050</v>
      </c>
      <c r="M6" s="62"/>
      <c r="O6" s="78">
        <v>34840211</v>
      </c>
      <c r="P6" s="78">
        <f aca="true" t="shared" si="0" ref="P6:P16">IF(O6&gt;0,O6,I6)</f>
        <v>34840211</v>
      </c>
      <c r="Q6" s="80">
        <f aca="true" t="shared" si="1" ref="Q6:Q16">IF(M6&gt;0,M6,L6)</f>
        <v>187050</v>
      </c>
      <c r="R6" s="81">
        <f aca="true" t="shared" si="2" ref="R6:R17">P6/Q6</f>
        <v>186.26148623362738</v>
      </c>
      <c r="S6" s="81"/>
    </row>
    <row r="7" spans="1:19" ht="15">
      <c r="A7" s="76" t="s">
        <v>157</v>
      </c>
      <c r="B7" s="76" t="s">
        <v>158</v>
      </c>
      <c r="C7" s="76" t="s">
        <v>159</v>
      </c>
      <c r="D7" s="76" t="s">
        <v>12</v>
      </c>
      <c r="E7" s="76" t="s">
        <v>125</v>
      </c>
      <c r="F7" s="77" t="b">
        <v>1</v>
      </c>
      <c r="G7" s="76" t="s">
        <v>71</v>
      </c>
      <c r="H7" s="76" t="s">
        <v>45</v>
      </c>
      <c r="I7" s="78">
        <v>33268955</v>
      </c>
      <c r="J7" s="60">
        <v>104</v>
      </c>
      <c r="K7" s="60">
        <v>103</v>
      </c>
      <c r="L7" s="70">
        <v>126527</v>
      </c>
      <c r="M7" s="62"/>
      <c r="O7" s="78">
        <v>25751050</v>
      </c>
      <c r="P7" s="78">
        <f t="shared" si="0"/>
        <v>25751050</v>
      </c>
      <c r="Q7" s="80">
        <f t="shared" si="1"/>
        <v>126527</v>
      </c>
      <c r="R7" s="81">
        <f t="shared" si="2"/>
        <v>203.5221731330072</v>
      </c>
      <c r="S7" s="81"/>
    </row>
    <row r="8" spans="1:20" ht="15">
      <c r="A8" s="76" t="s">
        <v>282</v>
      </c>
      <c r="B8" s="76" t="s">
        <v>283</v>
      </c>
      <c r="C8" s="76" t="s">
        <v>284</v>
      </c>
      <c r="D8" s="76" t="s">
        <v>12</v>
      </c>
      <c r="E8" s="76" t="s">
        <v>125</v>
      </c>
      <c r="F8" s="77" t="b">
        <v>1</v>
      </c>
      <c r="G8" s="76" t="s">
        <v>200</v>
      </c>
      <c r="H8" s="76" t="s">
        <v>45</v>
      </c>
      <c r="I8" s="78">
        <v>31055438</v>
      </c>
      <c r="J8" s="60">
        <v>86</v>
      </c>
      <c r="K8" s="60">
        <v>84</v>
      </c>
      <c r="L8" s="70">
        <v>108863</v>
      </c>
      <c r="M8" s="61">
        <v>109174</v>
      </c>
      <c r="O8" s="78">
        <v>34840211</v>
      </c>
      <c r="P8" s="78">
        <f t="shared" si="0"/>
        <v>34840211</v>
      </c>
      <c r="Q8" s="80">
        <f t="shared" si="1"/>
        <v>109174</v>
      </c>
      <c r="R8" s="81">
        <f t="shared" si="2"/>
        <v>319.1255335519446</v>
      </c>
      <c r="S8" s="81"/>
      <c r="T8" s="58" t="s">
        <v>285</v>
      </c>
    </row>
    <row r="9" spans="1:19" ht="15">
      <c r="A9" s="76" t="s">
        <v>346</v>
      </c>
      <c r="B9" s="76" t="s">
        <v>347</v>
      </c>
      <c r="C9" s="76" t="s">
        <v>284</v>
      </c>
      <c r="D9" s="76" t="s">
        <v>12</v>
      </c>
      <c r="E9" s="76" t="s">
        <v>125</v>
      </c>
      <c r="F9" s="77" t="b">
        <v>1</v>
      </c>
      <c r="G9" s="76" t="s">
        <v>200</v>
      </c>
      <c r="H9" s="76" t="s">
        <v>45</v>
      </c>
      <c r="I9" s="78">
        <v>24698429</v>
      </c>
      <c r="J9" s="60">
        <v>72</v>
      </c>
      <c r="K9" s="60">
        <v>71</v>
      </c>
      <c r="L9" s="70">
        <v>96080</v>
      </c>
      <c r="M9" s="62"/>
      <c r="N9" s="87"/>
      <c r="O9" s="78">
        <v>27625087</v>
      </c>
      <c r="P9" s="78">
        <f t="shared" si="0"/>
        <v>27625087</v>
      </c>
      <c r="Q9" s="80">
        <f t="shared" si="1"/>
        <v>96080</v>
      </c>
      <c r="R9" s="81">
        <f t="shared" si="2"/>
        <v>287.52172148209826</v>
      </c>
      <c r="S9" s="81"/>
    </row>
    <row r="10" spans="1:19" ht="15">
      <c r="A10" s="76" t="s">
        <v>441</v>
      </c>
      <c r="B10" s="76" t="s">
        <v>442</v>
      </c>
      <c r="C10" s="76" t="s">
        <v>284</v>
      </c>
      <c r="D10" s="76" t="s">
        <v>12</v>
      </c>
      <c r="E10" s="76" t="s">
        <v>125</v>
      </c>
      <c r="F10" s="77" t="b">
        <v>1</v>
      </c>
      <c r="G10" s="76" t="s">
        <v>200</v>
      </c>
      <c r="H10" s="76" t="s">
        <v>45</v>
      </c>
      <c r="I10" s="78">
        <v>16632560</v>
      </c>
      <c r="J10" s="58">
        <v>48</v>
      </c>
      <c r="K10" s="58">
        <v>47</v>
      </c>
      <c r="L10" s="69">
        <v>54135</v>
      </c>
      <c r="M10" s="62"/>
      <c r="N10" s="87"/>
      <c r="P10" s="78">
        <f t="shared" si="0"/>
        <v>16632560</v>
      </c>
      <c r="Q10" s="80">
        <f t="shared" si="1"/>
        <v>54135</v>
      </c>
      <c r="R10" s="81">
        <f t="shared" si="2"/>
        <v>307.2422647085989</v>
      </c>
      <c r="S10" s="81"/>
    </row>
    <row r="11" spans="1:19" ht="15">
      <c r="A11" s="76" t="s">
        <v>566</v>
      </c>
      <c r="B11" s="76" t="s">
        <v>567</v>
      </c>
      <c r="C11" s="76" t="s">
        <v>568</v>
      </c>
      <c r="D11" s="76" t="s">
        <v>12</v>
      </c>
      <c r="E11" s="76" t="s">
        <v>125</v>
      </c>
      <c r="F11" s="77" t="b">
        <v>1</v>
      </c>
      <c r="G11" s="76" t="s">
        <v>200</v>
      </c>
      <c r="H11" s="76" t="s">
        <v>45</v>
      </c>
      <c r="I11" s="78">
        <v>20559958</v>
      </c>
      <c r="J11" s="58">
        <v>49</v>
      </c>
      <c r="K11" s="58">
        <v>48</v>
      </c>
      <c r="L11" s="69">
        <v>61421</v>
      </c>
      <c r="P11" s="78">
        <f t="shared" si="0"/>
        <v>20559958</v>
      </c>
      <c r="Q11" s="80">
        <f t="shared" si="1"/>
        <v>61421</v>
      </c>
      <c r="R11" s="81">
        <f t="shared" si="2"/>
        <v>334.7382491330327</v>
      </c>
      <c r="S11" s="81"/>
    </row>
    <row r="12" spans="1:19" ht="15">
      <c r="A12" s="76" t="s">
        <v>598</v>
      </c>
      <c r="B12" s="76" t="s">
        <v>599</v>
      </c>
      <c r="C12" s="76" t="s">
        <v>600</v>
      </c>
      <c r="D12" s="76" t="s">
        <v>12</v>
      </c>
      <c r="E12" s="76" t="s">
        <v>125</v>
      </c>
      <c r="F12" s="77" t="b">
        <v>1</v>
      </c>
      <c r="G12" s="76" t="s">
        <v>200</v>
      </c>
      <c r="H12" s="76" t="s">
        <v>45</v>
      </c>
      <c r="I12" s="78">
        <v>40428954</v>
      </c>
      <c r="J12" s="58">
        <v>124</v>
      </c>
      <c r="K12" s="58">
        <v>123</v>
      </c>
      <c r="L12" s="69">
        <v>174672</v>
      </c>
      <c r="P12" s="78">
        <f t="shared" si="0"/>
        <v>40428954</v>
      </c>
      <c r="Q12" s="80">
        <f t="shared" si="1"/>
        <v>174672</v>
      </c>
      <c r="R12" s="81">
        <f t="shared" si="2"/>
        <v>231.45640972794723</v>
      </c>
      <c r="S12" s="81"/>
    </row>
    <row r="13" spans="1:19" ht="15">
      <c r="A13" s="76" t="s">
        <v>601</v>
      </c>
      <c r="B13" s="76" t="s">
        <v>602</v>
      </c>
      <c r="C13" s="76" t="s">
        <v>284</v>
      </c>
      <c r="D13" s="76" t="s">
        <v>12</v>
      </c>
      <c r="E13" s="76" t="s">
        <v>125</v>
      </c>
      <c r="F13" s="77" t="b">
        <v>1</v>
      </c>
      <c r="G13" s="76" t="s">
        <v>200</v>
      </c>
      <c r="H13" s="76" t="s">
        <v>45</v>
      </c>
      <c r="I13" s="78">
        <v>26953715</v>
      </c>
      <c r="J13" s="58">
        <v>53</v>
      </c>
      <c r="K13" s="58">
        <v>52</v>
      </c>
      <c r="L13" s="69">
        <v>95847</v>
      </c>
      <c r="P13" s="78">
        <f t="shared" si="0"/>
        <v>26953715</v>
      </c>
      <c r="Q13" s="80">
        <f t="shared" si="1"/>
        <v>95847</v>
      </c>
      <c r="R13" s="81">
        <f t="shared" si="2"/>
        <v>281.2160526672718</v>
      </c>
      <c r="S13" s="81"/>
    </row>
    <row r="14" spans="1:19" ht="15">
      <c r="A14" s="76" t="s">
        <v>703</v>
      </c>
      <c r="B14" s="76" t="s">
        <v>704</v>
      </c>
      <c r="C14" s="76" t="s">
        <v>552</v>
      </c>
      <c r="D14" s="76" t="s">
        <v>12</v>
      </c>
      <c r="E14" s="76" t="s">
        <v>125</v>
      </c>
      <c r="F14" s="77" t="b">
        <v>1</v>
      </c>
      <c r="G14" s="76" t="s">
        <v>200</v>
      </c>
      <c r="H14" s="76" t="s">
        <v>45</v>
      </c>
      <c r="I14" s="78">
        <v>12027074</v>
      </c>
      <c r="J14" s="58">
        <v>35</v>
      </c>
      <c r="K14" s="58">
        <v>34</v>
      </c>
      <c r="L14" s="69">
        <v>20912</v>
      </c>
      <c r="P14" s="78">
        <f t="shared" si="0"/>
        <v>12027074</v>
      </c>
      <c r="Q14" s="80">
        <f t="shared" si="1"/>
        <v>20912</v>
      </c>
      <c r="R14" s="81">
        <f t="shared" si="2"/>
        <v>575.1278691660291</v>
      </c>
      <c r="S14" s="81"/>
    </row>
    <row r="15" spans="1:19" ht="15">
      <c r="A15" s="76" t="s">
        <v>726</v>
      </c>
      <c r="B15" s="76" t="s">
        <v>727</v>
      </c>
      <c r="C15" s="76" t="s">
        <v>284</v>
      </c>
      <c r="D15" s="76" t="s">
        <v>12</v>
      </c>
      <c r="E15" s="76" t="s">
        <v>125</v>
      </c>
      <c r="F15" s="77" t="b">
        <v>1</v>
      </c>
      <c r="G15" s="76" t="s">
        <v>200</v>
      </c>
      <c r="H15" s="76" t="s">
        <v>45</v>
      </c>
      <c r="I15" s="78">
        <v>16226816</v>
      </c>
      <c r="J15" s="58">
        <v>42</v>
      </c>
      <c r="K15" s="58">
        <v>41</v>
      </c>
      <c r="L15" s="69">
        <v>35006</v>
      </c>
      <c r="P15" s="78">
        <f t="shared" si="0"/>
        <v>16226816</v>
      </c>
      <c r="Q15" s="80">
        <f t="shared" si="1"/>
        <v>35006</v>
      </c>
      <c r="R15" s="81">
        <f t="shared" si="2"/>
        <v>463.5438496257784</v>
      </c>
      <c r="S15" s="81"/>
    </row>
    <row r="16" spans="1:19" ht="15">
      <c r="A16" s="93" t="s">
        <v>894</v>
      </c>
      <c r="B16" s="76" t="s">
        <v>895</v>
      </c>
      <c r="C16" s="76" t="s">
        <v>552</v>
      </c>
      <c r="D16" s="76" t="s">
        <v>12</v>
      </c>
      <c r="E16" s="76" t="s">
        <v>125</v>
      </c>
      <c r="F16" s="77" t="b">
        <v>1</v>
      </c>
      <c r="G16" s="76" t="s">
        <v>200</v>
      </c>
      <c r="H16" s="94" t="s">
        <v>45</v>
      </c>
      <c r="I16" s="95">
        <v>29906393</v>
      </c>
      <c r="J16" s="58">
        <v>50</v>
      </c>
      <c r="K16" s="58">
        <v>49</v>
      </c>
      <c r="L16" s="69">
        <v>91841</v>
      </c>
      <c r="P16" s="78">
        <f t="shared" si="0"/>
        <v>29906393</v>
      </c>
      <c r="Q16" s="80">
        <f t="shared" si="1"/>
        <v>91841</v>
      </c>
      <c r="R16" s="81">
        <f t="shared" si="2"/>
        <v>325.6322666347274</v>
      </c>
      <c r="S16" s="81"/>
    </row>
    <row r="17" spans="1:19" ht="15">
      <c r="A17" s="93"/>
      <c r="B17" s="76"/>
      <c r="C17" s="76"/>
      <c r="D17" s="76"/>
      <c r="E17" s="76"/>
      <c r="F17" s="77"/>
      <c r="G17" s="76"/>
      <c r="H17" s="94"/>
      <c r="I17" s="95"/>
      <c r="P17" s="91">
        <f>SUM(P6:P16)</f>
        <v>285792029</v>
      </c>
      <c r="Q17" s="92">
        <f>SUM(Q6:Q16)</f>
        <v>1052665</v>
      </c>
      <c r="R17" s="85">
        <f t="shared" si="2"/>
        <v>271.493807621608</v>
      </c>
      <c r="S17" s="85"/>
    </row>
    <row r="18" spans="1:19" ht="15">
      <c r="A18" s="93"/>
      <c r="B18" s="76"/>
      <c r="C18" s="76"/>
      <c r="D18" s="76"/>
      <c r="E18" s="76"/>
      <c r="F18" s="77"/>
      <c r="G18" s="76"/>
      <c r="H18" s="94"/>
      <c r="I18" s="95"/>
      <c r="R18" s="81"/>
      <c r="S18" s="81"/>
    </row>
    <row r="19" spans="1:20" ht="15">
      <c r="A19" s="105" t="s">
        <v>950</v>
      </c>
      <c r="O19" s="91"/>
      <c r="P19" s="91">
        <f>P4+P17</f>
        <v>351616426</v>
      </c>
      <c r="Q19" s="92">
        <f>Q4+Q17</f>
        <v>1323280</v>
      </c>
      <c r="R19" s="85">
        <f>P19/Q19</f>
        <v>265.715816758358</v>
      </c>
      <c r="S19" s="85"/>
      <c r="T19" s="103" t="s">
        <v>920</v>
      </c>
    </row>
    <row r="20" spans="1:19" ht="15">
      <c r="A20" s="105" t="s">
        <v>954</v>
      </c>
      <c r="O20" s="91"/>
      <c r="R20" s="85"/>
      <c r="S20" s="86"/>
    </row>
    <row r="21" ht="15">
      <c r="A21" s="105" t="s">
        <v>955</v>
      </c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3" r:id="rId1"/>
  <headerFooter alignWithMargins="0">
    <oddHeader>&amp;CCALIFORNIA TAX CREDIT ALLOCATION COMMITTEE
PRELIMINARY GEOGRAPHIC APPORTIONMENT UPDATE
HOUSING COST FACTOR DATASET
9% AWARDED NEW CONSTRUCTION PROJECTS
SOUTH AND WEST BAY REGION
2006 - 2011 ROUND 1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5.8515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28125" style="57" customWidth="1"/>
    <col min="13" max="13" width="12.0039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1.8515625" style="78" customWidth="1"/>
    <col min="20" max="20" width="28.28125" style="58" customWidth="1"/>
    <col min="21" max="16384" width="9.140625" style="58" customWidth="1"/>
  </cols>
  <sheetData>
    <row r="1" spans="1:20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41" t="s">
        <v>948</v>
      </c>
      <c r="T1" s="65" t="s">
        <v>67</v>
      </c>
    </row>
    <row r="2" spans="1:19" ht="15">
      <c r="A2" s="76" t="s">
        <v>318</v>
      </c>
      <c r="B2" s="76" t="s">
        <v>319</v>
      </c>
      <c r="C2" s="76" t="s">
        <v>320</v>
      </c>
      <c r="D2" s="76" t="s">
        <v>21</v>
      </c>
      <c r="E2" s="76" t="s">
        <v>88</v>
      </c>
      <c r="F2" s="77" t="b">
        <v>1</v>
      </c>
      <c r="G2" s="76" t="s">
        <v>71</v>
      </c>
      <c r="H2" s="76" t="s">
        <v>45</v>
      </c>
      <c r="I2" s="78">
        <v>18630126</v>
      </c>
      <c r="J2" s="60">
        <v>72</v>
      </c>
      <c r="K2" s="60">
        <v>71</v>
      </c>
      <c r="L2" s="79">
        <v>84004</v>
      </c>
      <c r="M2" s="62">
        <v>83967</v>
      </c>
      <c r="O2" s="78">
        <v>18901162</v>
      </c>
      <c r="P2" s="78">
        <f>IF(O2&gt;0,O2,I2)</f>
        <v>18901162</v>
      </c>
      <c r="Q2" s="80">
        <f>IF(M2&gt;0,M2,L2)</f>
        <v>83967</v>
      </c>
      <c r="R2" s="81">
        <f>P2/Q2</f>
        <v>225.10226636654878</v>
      </c>
      <c r="S2" s="81"/>
    </row>
    <row r="3" spans="1:19" ht="15">
      <c r="A3" s="93" t="s">
        <v>904</v>
      </c>
      <c r="B3" s="76" t="s">
        <v>905</v>
      </c>
      <c r="C3" s="76" t="s">
        <v>252</v>
      </c>
      <c r="D3" s="76" t="s">
        <v>21</v>
      </c>
      <c r="E3" s="76" t="s">
        <v>88</v>
      </c>
      <c r="F3" s="77" t="b">
        <v>1</v>
      </c>
      <c r="G3" s="76" t="s">
        <v>200</v>
      </c>
      <c r="H3" s="94" t="s">
        <v>45</v>
      </c>
      <c r="I3" s="95">
        <v>7511227</v>
      </c>
      <c r="J3" s="58">
        <v>38</v>
      </c>
      <c r="K3" s="58">
        <v>37</v>
      </c>
      <c r="L3" s="69">
        <v>31865</v>
      </c>
      <c r="P3" s="78">
        <f>IF(O3&gt;0,O3,I3)</f>
        <v>7511227</v>
      </c>
      <c r="Q3" s="80">
        <f>IF(M3&gt;0,M3,L3)</f>
        <v>31865</v>
      </c>
      <c r="R3" s="81">
        <f>P3/Q3</f>
        <v>235.7202887180292</v>
      </c>
      <c r="S3" s="81"/>
    </row>
    <row r="4" spans="1:19" ht="15">
      <c r="A4" s="93"/>
      <c r="B4" s="76"/>
      <c r="C4" s="76"/>
      <c r="D4" s="76"/>
      <c r="E4" s="76"/>
      <c r="F4" s="77"/>
      <c r="G4" s="76"/>
      <c r="H4" s="94"/>
      <c r="I4" s="95"/>
      <c r="L4" s="69"/>
      <c r="P4" s="91">
        <f>SUM(P2:P3)</f>
        <v>26412389</v>
      </c>
      <c r="Q4" s="92">
        <f>SUM(Q2:Q3)</f>
        <v>115832</v>
      </c>
      <c r="R4" s="85">
        <f>P4/Q4</f>
        <v>228.02324918847987</v>
      </c>
      <c r="S4" s="96">
        <f>(R4*2+R38)/3</f>
        <v>237.9541868592964</v>
      </c>
    </row>
    <row r="5" spans="1:19" ht="15">
      <c r="A5" s="93"/>
      <c r="B5" s="76"/>
      <c r="C5" s="76"/>
      <c r="D5" s="76"/>
      <c r="E5" s="76"/>
      <c r="F5" s="77"/>
      <c r="G5" s="76"/>
      <c r="H5" s="94"/>
      <c r="I5" s="95"/>
      <c r="L5" s="69"/>
      <c r="R5" s="81"/>
      <c r="S5" s="81"/>
    </row>
    <row r="6" spans="1:19" ht="15">
      <c r="A6" s="76"/>
      <c r="B6" s="76"/>
      <c r="C6" s="76"/>
      <c r="D6" s="76" t="s">
        <v>35</v>
      </c>
      <c r="E6" s="76"/>
      <c r="F6" s="77"/>
      <c r="G6" s="76"/>
      <c r="H6" s="76"/>
      <c r="I6" s="78"/>
      <c r="J6" s="60"/>
      <c r="K6" s="60"/>
      <c r="L6" s="70"/>
      <c r="M6" s="62"/>
      <c r="Q6" s="80"/>
      <c r="R6" s="85">
        <f>R38</f>
        <v>257.8160622009295</v>
      </c>
      <c r="S6" s="85"/>
    </row>
    <row r="7" spans="1:19" ht="15">
      <c r="A7" s="76"/>
      <c r="B7" s="76"/>
      <c r="C7" s="76"/>
      <c r="D7" s="76"/>
      <c r="E7" s="76"/>
      <c r="F7" s="77"/>
      <c r="G7" s="76"/>
      <c r="H7" s="76"/>
      <c r="I7" s="78"/>
      <c r="J7" s="60"/>
      <c r="K7" s="60"/>
      <c r="L7" s="70"/>
      <c r="M7" s="62"/>
      <c r="Q7" s="80"/>
      <c r="R7" s="81"/>
      <c r="S7" s="81"/>
    </row>
    <row r="8" spans="1:19" ht="15">
      <c r="A8" s="76" t="s">
        <v>690</v>
      </c>
      <c r="B8" s="76" t="s">
        <v>691</v>
      </c>
      <c r="C8" s="76" t="s">
        <v>692</v>
      </c>
      <c r="D8" s="76" t="s">
        <v>28</v>
      </c>
      <c r="E8" s="76" t="s">
        <v>88</v>
      </c>
      <c r="F8" s="77" t="b">
        <v>1</v>
      </c>
      <c r="G8" s="76" t="s">
        <v>200</v>
      </c>
      <c r="H8" s="76" t="s">
        <v>45</v>
      </c>
      <c r="I8" s="78">
        <v>32252983</v>
      </c>
      <c r="J8" s="58">
        <v>77</v>
      </c>
      <c r="K8" s="58">
        <v>75</v>
      </c>
      <c r="L8" s="69">
        <v>87971</v>
      </c>
      <c r="P8" s="78">
        <f>IF(O8&gt;0,O8,I8)</f>
        <v>32252983</v>
      </c>
      <c r="Q8" s="80">
        <f>IF(M8&gt;0,M8,L8)</f>
        <v>87971</v>
      </c>
      <c r="R8" s="81">
        <f aca="true" t="shared" si="0" ref="R8:R20">P8/Q8</f>
        <v>366.631992361119</v>
      </c>
      <c r="S8" s="96">
        <f>(R8+(R38*2))/3</f>
        <v>294.08803892099263</v>
      </c>
    </row>
    <row r="9" spans="1:19" ht="15">
      <c r="A9" s="76"/>
      <c r="B9" s="76"/>
      <c r="C9" s="76"/>
      <c r="D9" s="76"/>
      <c r="E9" s="76"/>
      <c r="F9" s="77"/>
      <c r="G9" s="76"/>
      <c r="H9" s="76"/>
      <c r="I9" s="78"/>
      <c r="L9" s="69"/>
      <c r="R9" s="81"/>
      <c r="S9" s="81"/>
    </row>
    <row r="10" spans="1:19" ht="15">
      <c r="A10" s="76" t="s">
        <v>97</v>
      </c>
      <c r="B10" s="76" t="s">
        <v>98</v>
      </c>
      <c r="C10" s="76" t="s">
        <v>99</v>
      </c>
      <c r="D10" s="76" t="s">
        <v>16</v>
      </c>
      <c r="E10" s="76" t="s">
        <v>88</v>
      </c>
      <c r="F10" s="77" t="b">
        <v>1</v>
      </c>
      <c r="G10" s="76" t="s">
        <v>71</v>
      </c>
      <c r="H10" s="76" t="s">
        <v>45</v>
      </c>
      <c r="I10" s="78">
        <v>3510568</v>
      </c>
      <c r="J10" s="60">
        <v>20</v>
      </c>
      <c r="K10" s="60">
        <v>20</v>
      </c>
      <c r="L10" s="70">
        <v>12884</v>
      </c>
      <c r="M10" s="62"/>
      <c r="O10" s="78">
        <v>3777960</v>
      </c>
      <c r="P10" s="78">
        <f aca="true" t="shared" si="1" ref="P10:P19">IF(O10&gt;0,O10,I10)</f>
        <v>3777960</v>
      </c>
      <c r="Q10" s="80">
        <f aca="true" t="shared" si="2" ref="Q10:Q19">IF(M10&gt;0,M10,L10)</f>
        <v>12884</v>
      </c>
      <c r="R10" s="81">
        <f t="shared" si="0"/>
        <v>293.22881092828317</v>
      </c>
      <c r="S10" s="81"/>
    </row>
    <row r="11" spans="1:19" ht="15">
      <c r="A11" s="76" t="s">
        <v>146</v>
      </c>
      <c r="B11" s="76" t="s">
        <v>147</v>
      </c>
      <c r="C11" s="76" t="s">
        <v>16</v>
      </c>
      <c r="D11" s="76" t="s">
        <v>16</v>
      </c>
      <c r="E11" s="76" t="s">
        <v>88</v>
      </c>
      <c r="F11" s="77" t="b">
        <v>1</v>
      </c>
      <c r="G11" s="76" t="s">
        <v>71</v>
      </c>
      <c r="H11" s="76" t="s">
        <v>45</v>
      </c>
      <c r="I11" s="78">
        <v>13677523</v>
      </c>
      <c r="J11" s="60">
        <v>60</v>
      </c>
      <c r="K11" s="60">
        <v>59</v>
      </c>
      <c r="L11" s="70">
        <v>49964</v>
      </c>
      <c r="M11" s="62"/>
      <c r="O11" s="78">
        <v>14696936</v>
      </c>
      <c r="P11" s="78">
        <f t="shared" si="1"/>
        <v>14696936</v>
      </c>
      <c r="Q11" s="80">
        <f t="shared" si="2"/>
        <v>49964</v>
      </c>
      <c r="R11" s="81">
        <f t="shared" si="0"/>
        <v>294.15050836602353</v>
      </c>
      <c r="S11" s="81"/>
    </row>
    <row r="12" spans="1:19" ht="15">
      <c r="A12" s="76" t="s">
        <v>180</v>
      </c>
      <c r="B12" s="76" t="s">
        <v>181</v>
      </c>
      <c r="C12" s="76" t="s">
        <v>16</v>
      </c>
      <c r="D12" s="76" t="s">
        <v>16</v>
      </c>
      <c r="E12" s="76" t="s">
        <v>88</v>
      </c>
      <c r="F12" s="77" t="b">
        <v>1</v>
      </c>
      <c r="G12" s="76" t="s">
        <v>71</v>
      </c>
      <c r="H12" s="76" t="s">
        <v>45</v>
      </c>
      <c r="I12" s="78">
        <v>9782657</v>
      </c>
      <c r="J12" s="60">
        <v>47</v>
      </c>
      <c r="K12" s="60">
        <v>46</v>
      </c>
      <c r="L12" s="70">
        <v>48288</v>
      </c>
      <c r="O12" s="78">
        <v>9768590</v>
      </c>
      <c r="P12" s="78">
        <f t="shared" si="1"/>
        <v>9768590</v>
      </c>
      <c r="Q12" s="80">
        <f t="shared" si="2"/>
        <v>48288</v>
      </c>
      <c r="R12" s="81">
        <f t="shared" si="0"/>
        <v>202.29850066269051</v>
      </c>
      <c r="S12" s="81"/>
    </row>
    <row r="13" spans="1:19" ht="15">
      <c r="A13" s="76" t="s">
        <v>504</v>
      </c>
      <c r="B13" s="76" t="s">
        <v>505</v>
      </c>
      <c r="C13" s="76" t="s">
        <v>506</v>
      </c>
      <c r="D13" s="76" t="s">
        <v>16</v>
      </c>
      <c r="E13" s="76" t="s">
        <v>88</v>
      </c>
      <c r="F13" s="77" t="b">
        <v>1</v>
      </c>
      <c r="G13" s="76" t="s">
        <v>200</v>
      </c>
      <c r="H13" s="76" t="s">
        <v>45</v>
      </c>
      <c r="I13" s="78">
        <v>26115173</v>
      </c>
      <c r="J13" s="58">
        <v>90</v>
      </c>
      <c r="K13" s="58">
        <v>89</v>
      </c>
      <c r="L13" s="69">
        <v>69329</v>
      </c>
      <c r="M13" s="62"/>
      <c r="N13" s="87"/>
      <c r="P13" s="78">
        <f t="shared" si="1"/>
        <v>26115173</v>
      </c>
      <c r="Q13" s="80">
        <f t="shared" si="2"/>
        <v>69329</v>
      </c>
      <c r="R13" s="81">
        <f t="shared" si="0"/>
        <v>376.684691831701</v>
      </c>
      <c r="S13" s="81"/>
    </row>
    <row r="14" spans="1:19" ht="15">
      <c r="A14" s="76" t="s">
        <v>507</v>
      </c>
      <c r="B14" s="76" t="s">
        <v>508</v>
      </c>
      <c r="C14" s="76" t="s">
        <v>509</v>
      </c>
      <c r="D14" s="76" t="s">
        <v>16</v>
      </c>
      <c r="E14" s="76" t="s">
        <v>88</v>
      </c>
      <c r="F14" s="77" t="b">
        <v>1</v>
      </c>
      <c r="G14" s="76" t="s">
        <v>200</v>
      </c>
      <c r="H14" s="76" t="s">
        <v>45</v>
      </c>
      <c r="I14" s="78">
        <v>20480461</v>
      </c>
      <c r="J14" s="58">
        <v>81</v>
      </c>
      <c r="K14" s="58">
        <v>80</v>
      </c>
      <c r="L14" s="69">
        <v>67148</v>
      </c>
      <c r="M14" s="62"/>
      <c r="N14" s="87"/>
      <c r="P14" s="78">
        <f t="shared" si="1"/>
        <v>20480461</v>
      </c>
      <c r="Q14" s="80">
        <f t="shared" si="2"/>
        <v>67148</v>
      </c>
      <c r="R14" s="81">
        <f t="shared" si="0"/>
        <v>305.004780484899</v>
      </c>
      <c r="S14" s="81"/>
    </row>
    <row r="15" spans="1:19" ht="15">
      <c r="A15" s="76" t="s">
        <v>586</v>
      </c>
      <c r="B15" s="76" t="s">
        <v>587</v>
      </c>
      <c r="C15" s="76" t="s">
        <v>16</v>
      </c>
      <c r="D15" s="76" t="s">
        <v>16</v>
      </c>
      <c r="E15" s="76" t="s">
        <v>88</v>
      </c>
      <c r="F15" s="77" t="b">
        <v>1</v>
      </c>
      <c r="G15" s="76" t="s">
        <v>200</v>
      </c>
      <c r="H15" s="76" t="s">
        <v>45</v>
      </c>
      <c r="I15" s="78">
        <v>20249703</v>
      </c>
      <c r="J15" s="58">
        <v>152</v>
      </c>
      <c r="K15" s="58">
        <v>150</v>
      </c>
      <c r="L15" s="69">
        <v>120466</v>
      </c>
      <c r="P15" s="78">
        <f t="shared" si="1"/>
        <v>20249703</v>
      </c>
      <c r="Q15" s="80">
        <f t="shared" si="2"/>
        <v>120466</v>
      </c>
      <c r="R15" s="81">
        <f t="shared" si="0"/>
        <v>168.09475702687897</v>
      </c>
      <c r="S15" s="81"/>
    </row>
    <row r="16" spans="1:19" ht="15">
      <c r="A16" s="76" t="s">
        <v>698</v>
      </c>
      <c r="B16" s="76" t="s">
        <v>699</v>
      </c>
      <c r="C16" s="76" t="s">
        <v>16</v>
      </c>
      <c r="D16" s="76" t="s">
        <v>16</v>
      </c>
      <c r="E16" s="76" t="s">
        <v>88</v>
      </c>
      <c r="F16" s="77" t="b">
        <v>1</v>
      </c>
      <c r="G16" s="76" t="s">
        <v>200</v>
      </c>
      <c r="H16" s="76" t="s">
        <v>45</v>
      </c>
      <c r="I16" s="78">
        <v>25129933</v>
      </c>
      <c r="J16" s="58">
        <v>81</v>
      </c>
      <c r="K16" s="58">
        <v>80</v>
      </c>
      <c r="L16" s="69">
        <v>74566</v>
      </c>
      <c r="P16" s="78">
        <f t="shared" si="1"/>
        <v>25129933</v>
      </c>
      <c r="Q16" s="80">
        <f t="shared" si="2"/>
        <v>74566</v>
      </c>
      <c r="R16" s="81">
        <f t="shared" si="0"/>
        <v>337.01597242711154</v>
      </c>
      <c r="S16" s="81"/>
    </row>
    <row r="17" spans="1:19" ht="15">
      <c r="A17" s="76" t="s">
        <v>723</v>
      </c>
      <c r="B17" s="76" t="s">
        <v>724</v>
      </c>
      <c r="C17" s="76" t="s">
        <v>725</v>
      </c>
      <c r="D17" s="76" t="s">
        <v>16</v>
      </c>
      <c r="E17" s="76" t="s">
        <v>88</v>
      </c>
      <c r="F17" s="77" t="b">
        <v>1</v>
      </c>
      <c r="G17" s="76" t="s">
        <v>200</v>
      </c>
      <c r="H17" s="76" t="s">
        <v>45</v>
      </c>
      <c r="I17" s="78">
        <v>7905021</v>
      </c>
      <c r="J17" s="58">
        <v>18</v>
      </c>
      <c r="K17" s="58">
        <v>17</v>
      </c>
      <c r="L17" s="69">
        <v>22438</v>
      </c>
      <c r="P17" s="78">
        <f t="shared" si="1"/>
        <v>7905021</v>
      </c>
      <c r="Q17" s="80">
        <f t="shared" si="2"/>
        <v>22438</v>
      </c>
      <c r="R17" s="81">
        <f t="shared" si="0"/>
        <v>352.30506283982527</v>
      </c>
      <c r="S17" s="81"/>
    </row>
    <row r="18" spans="1:19" ht="15">
      <c r="A18" s="76" t="s">
        <v>771</v>
      </c>
      <c r="B18" s="76" t="s">
        <v>772</v>
      </c>
      <c r="C18" s="76" t="s">
        <v>16</v>
      </c>
      <c r="D18" s="76" t="s">
        <v>16</v>
      </c>
      <c r="E18" s="76" t="s">
        <v>88</v>
      </c>
      <c r="F18" s="77" t="b">
        <v>1</v>
      </c>
      <c r="G18" s="76" t="s">
        <v>200</v>
      </c>
      <c r="H18" s="76" t="s">
        <v>45</v>
      </c>
      <c r="I18" s="78">
        <v>45818130</v>
      </c>
      <c r="J18" s="58">
        <v>150</v>
      </c>
      <c r="K18" s="58">
        <v>150</v>
      </c>
      <c r="L18" s="69">
        <v>113285</v>
      </c>
      <c r="P18" s="78">
        <f t="shared" si="1"/>
        <v>45818130</v>
      </c>
      <c r="Q18" s="80">
        <f t="shared" si="2"/>
        <v>113285</v>
      </c>
      <c r="R18" s="81">
        <f t="shared" si="0"/>
        <v>404.4501037207044</v>
      </c>
      <c r="S18" s="81"/>
    </row>
    <row r="19" spans="1:19" ht="15">
      <c r="A19" s="76" t="s">
        <v>779</v>
      </c>
      <c r="B19" s="76" t="s">
        <v>780</v>
      </c>
      <c r="C19" s="76" t="s">
        <v>16</v>
      </c>
      <c r="D19" s="76" t="s">
        <v>16</v>
      </c>
      <c r="E19" s="76" t="s">
        <v>88</v>
      </c>
      <c r="F19" s="77" t="b">
        <v>1</v>
      </c>
      <c r="G19" s="76" t="s">
        <v>200</v>
      </c>
      <c r="H19" s="76" t="s">
        <v>45</v>
      </c>
      <c r="I19" s="78">
        <v>25120065</v>
      </c>
      <c r="J19" s="58">
        <v>138</v>
      </c>
      <c r="K19" s="58">
        <v>136</v>
      </c>
      <c r="L19" s="69">
        <v>129236</v>
      </c>
      <c r="P19" s="78">
        <f t="shared" si="1"/>
        <v>25120065</v>
      </c>
      <c r="Q19" s="80">
        <f t="shared" si="2"/>
        <v>129236</v>
      </c>
      <c r="R19" s="81">
        <f t="shared" si="0"/>
        <v>194.3735878547773</v>
      </c>
      <c r="S19" s="81"/>
    </row>
    <row r="20" spans="1:19" ht="15">
      <c r="A20" s="76"/>
      <c r="B20" s="76"/>
      <c r="C20" s="76"/>
      <c r="D20" s="76"/>
      <c r="E20" s="76"/>
      <c r="F20" s="77"/>
      <c r="G20" s="76"/>
      <c r="H20" s="76"/>
      <c r="I20" s="78"/>
      <c r="L20" s="69"/>
      <c r="P20" s="91">
        <f>SUM(P10:P19)</f>
        <v>199061972</v>
      </c>
      <c r="Q20" s="92">
        <f>SUM(Q10:Q19)</f>
        <v>707604</v>
      </c>
      <c r="R20" s="85">
        <f t="shared" si="0"/>
        <v>281.31832493880756</v>
      </c>
      <c r="S20" s="85"/>
    </row>
    <row r="21" spans="1:19" ht="15">
      <c r="A21" s="76"/>
      <c r="B21" s="76"/>
      <c r="C21" s="76"/>
      <c r="D21" s="76"/>
      <c r="E21" s="76"/>
      <c r="F21" s="77"/>
      <c r="G21" s="76"/>
      <c r="H21" s="76"/>
      <c r="I21" s="78"/>
      <c r="L21" s="69"/>
      <c r="R21" s="81"/>
      <c r="S21" s="81"/>
    </row>
    <row r="22" spans="1:19" ht="15">
      <c r="A22" s="76" t="s">
        <v>85</v>
      </c>
      <c r="B22" s="76" t="s">
        <v>86</v>
      </c>
      <c r="C22" s="76" t="s">
        <v>87</v>
      </c>
      <c r="D22" s="76" t="s">
        <v>18</v>
      </c>
      <c r="E22" s="76" t="s">
        <v>88</v>
      </c>
      <c r="F22" s="77" t="b">
        <v>1</v>
      </c>
      <c r="G22" s="76" t="s">
        <v>71</v>
      </c>
      <c r="H22" s="76" t="s">
        <v>45</v>
      </c>
      <c r="I22" s="78">
        <v>15610980</v>
      </c>
      <c r="J22" s="60">
        <v>80</v>
      </c>
      <c r="K22" s="60">
        <v>79</v>
      </c>
      <c r="L22" s="70">
        <v>95212</v>
      </c>
      <c r="O22" s="78">
        <v>15996673</v>
      </c>
      <c r="P22" s="78">
        <f>IF(O22&gt;0,O22,I22)</f>
        <v>15996673</v>
      </c>
      <c r="Q22" s="80">
        <f>IF(M22&gt;0,M22,L22)</f>
        <v>95212</v>
      </c>
      <c r="R22" s="81">
        <f aca="true" t="shared" si="3" ref="R22:R27">P22/Q22</f>
        <v>168.01110154182246</v>
      </c>
      <c r="S22" s="81"/>
    </row>
    <row r="23" spans="1:19" ht="15">
      <c r="A23" s="76" t="s">
        <v>445</v>
      </c>
      <c r="B23" s="76" t="s">
        <v>446</v>
      </c>
      <c r="C23" s="76" t="s">
        <v>87</v>
      </c>
      <c r="D23" s="76" t="s">
        <v>18</v>
      </c>
      <c r="E23" s="76" t="s">
        <v>88</v>
      </c>
      <c r="F23" s="77" t="b">
        <v>1</v>
      </c>
      <c r="G23" s="76" t="s">
        <v>200</v>
      </c>
      <c r="H23" s="76" t="s">
        <v>45</v>
      </c>
      <c r="I23" s="78">
        <v>14740659</v>
      </c>
      <c r="J23" s="58">
        <v>79</v>
      </c>
      <c r="K23" s="58">
        <v>78</v>
      </c>
      <c r="L23" s="69">
        <v>54941</v>
      </c>
      <c r="M23" s="62"/>
      <c r="N23" s="87"/>
      <c r="P23" s="78">
        <f>IF(O23&gt;0,O23,I23)</f>
        <v>14740659</v>
      </c>
      <c r="Q23" s="80">
        <f>IF(M23&gt;0,M23,L23)</f>
        <v>54941</v>
      </c>
      <c r="R23" s="81">
        <f t="shared" si="3"/>
        <v>268.29979432482116</v>
      </c>
      <c r="S23" s="81"/>
    </row>
    <row r="24" spans="1:19" ht="15">
      <c r="A24" s="76" t="s">
        <v>623</v>
      </c>
      <c r="B24" s="76" t="s">
        <v>624</v>
      </c>
      <c r="C24" s="76" t="s">
        <v>625</v>
      </c>
      <c r="D24" s="76" t="s">
        <v>18</v>
      </c>
      <c r="E24" s="76" t="s">
        <v>88</v>
      </c>
      <c r="F24" s="77" t="b">
        <v>1</v>
      </c>
      <c r="G24" s="76" t="s">
        <v>200</v>
      </c>
      <c r="H24" s="76" t="s">
        <v>45</v>
      </c>
      <c r="I24" s="78">
        <v>5448296</v>
      </c>
      <c r="J24" s="58">
        <v>21</v>
      </c>
      <c r="K24" s="58">
        <v>20</v>
      </c>
      <c r="L24" s="69">
        <v>13875</v>
      </c>
      <c r="P24" s="78">
        <f>IF(O24&gt;0,O24,I24)</f>
        <v>5448296</v>
      </c>
      <c r="Q24" s="80">
        <f>IF(M24&gt;0,M24,L24)</f>
        <v>13875</v>
      </c>
      <c r="R24" s="81">
        <f t="shared" si="3"/>
        <v>392.669981981982</v>
      </c>
      <c r="S24" s="81"/>
    </row>
    <row r="25" spans="1:19" ht="15">
      <c r="A25" s="76"/>
      <c r="B25" s="76"/>
      <c r="C25" s="76"/>
      <c r="D25" s="76"/>
      <c r="E25" s="76"/>
      <c r="F25" s="77"/>
      <c r="G25" s="76"/>
      <c r="H25" s="76"/>
      <c r="I25" s="78"/>
      <c r="L25" s="69"/>
      <c r="P25" s="91">
        <f>SUM(P22:P24)</f>
        <v>36185628</v>
      </c>
      <c r="Q25" s="92">
        <f>SUM(Q22:Q24)</f>
        <v>164028</v>
      </c>
      <c r="R25" s="85">
        <f t="shared" si="3"/>
        <v>220.60640866193577</v>
      </c>
      <c r="S25" s="85"/>
    </row>
    <row r="26" spans="1:19" ht="15">
      <c r="A26" s="76"/>
      <c r="B26" s="76"/>
      <c r="C26" s="76"/>
      <c r="D26" s="76"/>
      <c r="E26" s="76"/>
      <c r="F26" s="77"/>
      <c r="G26" s="76"/>
      <c r="H26" s="76"/>
      <c r="I26" s="78"/>
      <c r="L26" s="69"/>
      <c r="R26" s="81"/>
      <c r="S26" s="81"/>
    </row>
    <row r="27" spans="1:19" ht="15">
      <c r="A27" s="93" t="s">
        <v>853</v>
      </c>
      <c r="B27" s="76" t="s">
        <v>854</v>
      </c>
      <c r="C27" s="76" t="s">
        <v>855</v>
      </c>
      <c r="D27" s="76" t="s">
        <v>34</v>
      </c>
      <c r="E27" s="76" t="s">
        <v>88</v>
      </c>
      <c r="F27" s="77" t="b">
        <v>1</v>
      </c>
      <c r="G27" s="76" t="s">
        <v>200</v>
      </c>
      <c r="H27" s="94" t="s">
        <v>45</v>
      </c>
      <c r="I27" s="95">
        <v>16759848</v>
      </c>
      <c r="J27" s="58">
        <v>56</v>
      </c>
      <c r="K27" s="58">
        <v>55</v>
      </c>
      <c r="L27" s="69">
        <v>77993</v>
      </c>
      <c r="P27" s="78">
        <f>IF(O27&gt;0,O27,I27)</f>
        <v>16759848</v>
      </c>
      <c r="Q27" s="80">
        <f>IF(M27&gt;0,M27,L27)</f>
        <v>77993</v>
      </c>
      <c r="R27" s="81">
        <f t="shared" si="3"/>
        <v>214.88913107586578</v>
      </c>
      <c r="S27" s="96">
        <f>(R27+(R38*2))/3</f>
        <v>243.50708515924157</v>
      </c>
    </row>
    <row r="28" spans="1:19" ht="15">
      <c r="A28" s="93"/>
      <c r="B28" s="76"/>
      <c r="C28" s="76"/>
      <c r="D28" s="76"/>
      <c r="E28" s="76"/>
      <c r="F28" s="77"/>
      <c r="G28" s="76"/>
      <c r="H28" s="94"/>
      <c r="I28" s="95"/>
      <c r="L28" s="69"/>
      <c r="R28" s="81"/>
      <c r="S28" s="81"/>
    </row>
    <row r="29" spans="1:19" ht="15">
      <c r="A29" s="76" t="s">
        <v>539</v>
      </c>
      <c r="B29" s="76" t="s">
        <v>540</v>
      </c>
      <c r="C29" s="76" t="s">
        <v>400</v>
      </c>
      <c r="D29" s="76" t="s">
        <v>27</v>
      </c>
      <c r="E29" s="76" t="s">
        <v>88</v>
      </c>
      <c r="F29" s="77" t="b">
        <v>1</v>
      </c>
      <c r="G29" s="76" t="s">
        <v>200</v>
      </c>
      <c r="H29" s="76" t="s">
        <v>45</v>
      </c>
      <c r="I29" s="78">
        <v>25338278</v>
      </c>
      <c r="J29" s="58">
        <v>62</v>
      </c>
      <c r="K29" s="58">
        <v>61</v>
      </c>
      <c r="L29" s="69">
        <v>73638</v>
      </c>
      <c r="M29" s="62"/>
      <c r="N29" s="87"/>
      <c r="P29" s="78">
        <f>IF(O29&gt;0,O29,I29)</f>
        <v>25338278</v>
      </c>
      <c r="Q29" s="80">
        <f>IF(M29&gt;0,M29,L29)</f>
        <v>73638</v>
      </c>
      <c r="R29" s="81">
        <f aca="true" t="shared" si="4" ref="R29:R36">P29/Q29</f>
        <v>344.09242510660255</v>
      </c>
      <c r="S29" s="81"/>
    </row>
    <row r="30" spans="1:19" ht="15">
      <c r="A30" s="76" t="s">
        <v>683</v>
      </c>
      <c r="B30" s="76" t="s">
        <v>684</v>
      </c>
      <c r="C30" s="76" t="s">
        <v>249</v>
      </c>
      <c r="D30" s="76" t="s">
        <v>27</v>
      </c>
      <c r="E30" s="76" t="s">
        <v>88</v>
      </c>
      <c r="F30" s="77" t="b">
        <v>1</v>
      </c>
      <c r="G30" s="76" t="s">
        <v>200</v>
      </c>
      <c r="H30" s="76" t="s">
        <v>45</v>
      </c>
      <c r="I30" s="78">
        <v>22242740</v>
      </c>
      <c r="J30" s="58">
        <v>74</v>
      </c>
      <c r="K30" s="58">
        <v>73</v>
      </c>
      <c r="L30" s="69">
        <v>80460</v>
      </c>
      <c r="P30" s="78">
        <f>IF(O30&gt;0,O30,I30)</f>
        <v>22242740</v>
      </c>
      <c r="Q30" s="80">
        <f>IF(M30&gt;0,M30,L30)</f>
        <v>80460</v>
      </c>
      <c r="R30" s="81">
        <f t="shared" si="4"/>
        <v>276.44469301516284</v>
      </c>
      <c r="S30" s="81"/>
    </row>
    <row r="31" spans="1:19" ht="15">
      <c r="A31" s="93" t="s">
        <v>856</v>
      </c>
      <c r="B31" s="76" t="s">
        <v>857</v>
      </c>
      <c r="C31" s="76" t="s">
        <v>245</v>
      </c>
      <c r="D31" s="76" t="s">
        <v>27</v>
      </c>
      <c r="E31" s="76" t="s">
        <v>88</v>
      </c>
      <c r="F31" s="77" t="b">
        <v>1</v>
      </c>
      <c r="G31" s="76" t="s">
        <v>200</v>
      </c>
      <c r="H31" s="94" t="s">
        <v>45</v>
      </c>
      <c r="I31" s="95">
        <v>20201963</v>
      </c>
      <c r="J31" s="58">
        <v>69</v>
      </c>
      <c r="K31" s="58">
        <v>68</v>
      </c>
      <c r="L31" s="69">
        <v>73583</v>
      </c>
      <c r="P31" s="78">
        <f>IF(O31&gt;0,O31,I31)</f>
        <v>20201963</v>
      </c>
      <c r="Q31" s="80">
        <f>IF(M31&gt;0,M31,L31)</f>
        <v>73583</v>
      </c>
      <c r="R31" s="81">
        <f t="shared" si="4"/>
        <v>274.54660723264885</v>
      </c>
      <c r="S31" s="81"/>
    </row>
    <row r="32" spans="1:19" ht="15">
      <c r="A32" s="93"/>
      <c r="B32" s="76"/>
      <c r="C32" s="76"/>
      <c r="D32" s="76"/>
      <c r="E32" s="76"/>
      <c r="F32" s="77"/>
      <c r="G32" s="76"/>
      <c r="H32" s="94"/>
      <c r="I32" s="95"/>
      <c r="L32" s="69"/>
      <c r="P32" s="91">
        <f>SUM(P29:P31)</f>
        <v>67782981</v>
      </c>
      <c r="Q32" s="92">
        <f>SUM(Q29:Q31)</f>
        <v>227681</v>
      </c>
      <c r="R32" s="85">
        <f t="shared" si="4"/>
        <v>297.71030959983483</v>
      </c>
      <c r="S32" s="85"/>
    </row>
    <row r="33" spans="1:19" ht="15">
      <c r="A33" s="93"/>
      <c r="B33" s="76"/>
      <c r="C33" s="76"/>
      <c r="D33" s="76"/>
      <c r="E33" s="76"/>
      <c r="F33" s="77"/>
      <c r="G33" s="76"/>
      <c r="H33" s="94"/>
      <c r="I33" s="95"/>
      <c r="L33" s="69"/>
      <c r="R33" s="81"/>
      <c r="S33" s="81"/>
    </row>
    <row r="34" spans="1:19" ht="15">
      <c r="A34" s="76" t="s">
        <v>182</v>
      </c>
      <c r="B34" s="76" t="s">
        <v>183</v>
      </c>
      <c r="C34" s="76" t="s">
        <v>184</v>
      </c>
      <c r="D34" s="76" t="s">
        <v>38</v>
      </c>
      <c r="E34" s="76" t="s">
        <v>88</v>
      </c>
      <c r="F34" s="77" t="b">
        <v>1</v>
      </c>
      <c r="G34" s="76" t="s">
        <v>71</v>
      </c>
      <c r="H34" s="76" t="s">
        <v>45</v>
      </c>
      <c r="I34" s="78">
        <v>13141733</v>
      </c>
      <c r="J34" s="60">
        <v>73</v>
      </c>
      <c r="K34" s="60">
        <v>72</v>
      </c>
      <c r="L34" s="70">
        <v>122966</v>
      </c>
      <c r="O34" s="78">
        <v>12725843</v>
      </c>
      <c r="P34" s="78">
        <f>IF(O34&gt;0,O34,I34)</f>
        <v>12725843</v>
      </c>
      <c r="Q34" s="80">
        <f>IF(M34&gt;0,M34,L34)</f>
        <v>122966</v>
      </c>
      <c r="R34" s="81">
        <f t="shared" si="4"/>
        <v>103.49074540930013</v>
      </c>
      <c r="S34" s="81"/>
    </row>
    <row r="35" spans="1:19" ht="15">
      <c r="A35" s="76" t="s">
        <v>370</v>
      </c>
      <c r="B35" s="76" t="s">
        <v>371</v>
      </c>
      <c r="C35" s="76" t="s">
        <v>372</v>
      </c>
      <c r="D35" s="76" t="s">
        <v>38</v>
      </c>
      <c r="E35" s="76" t="s">
        <v>88</v>
      </c>
      <c r="F35" s="77" t="b">
        <v>1</v>
      </c>
      <c r="G35" s="76" t="s">
        <v>200</v>
      </c>
      <c r="H35" s="76" t="s">
        <v>45</v>
      </c>
      <c r="I35" s="78">
        <v>14165729</v>
      </c>
      <c r="J35" s="60">
        <v>61</v>
      </c>
      <c r="K35" s="60">
        <v>60</v>
      </c>
      <c r="L35" s="70">
        <v>65162</v>
      </c>
      <c r="M35" s="62"/>
      <c r="N35" s="87"/>
      <c r="O35" s="78">
        <v>13392860</v>
      </c>
      <c r="P35" s="78">
        <f>IF(O35&gt;0,O35,I35)</f>
        <v>13392860</v>
      </c>
      <c r="Q35" s="80">
        <f>IF(M35&gt;0,M35,L35)</f>
        <v>65162</v>
      </c>
      <c r="R35" s="81">
        <f t="shared" si="4"/>
        <v>205.53175163438814</v>
      </c>
      <c r="S35" s="81"/>
    </row>
    <row r="36" spans="16:19" ht="15">
      <c r="P36" s="91">
        <f>SUM(P34:P35)</f>
        <v>26118703</v>
      </c>
      <c r="Q36" s="92">
        <f>SUM(Q34:Q35)</f>
        <v>188128</v>
      </c>
      <c r="R36" s="85">
        <f t="shared" si="4"/>
        <v>138.8347454924307</v>
      </c>
      <c r="S36" s="96">
        <f>(R36*2+R38)/3</f>
        <v>178.49518439526364</v>
      </c>
    </row>
    <row r="38" spans="1:20" ht="15">
      <c r="A38" s="105" t="s">
        <v>950</v>
      </c>
      <c r="O38" s="91"/>
      <c r="P38" s="91">
        <f>P36+P32+P27+P25+P20+P8+P4</f>
        <v>404574504</v>
      </c>
      <c r="Q38" s="92">
        <f>Q36+Q32+Q27+Q25+Q20+Q8+Q4</f>
        <v>1569237</v>
      </c>
      <c r="R38" s="85">
        <f>P38/Q38</f>
        <v>257.8160622009295</v>
      </c>
      <c r="S38" s="85"/>
      <c r="T38" s="103" t="s">
        <v>920</v>
      </c>
    </row>
    <row r="39" spans="1:19" ht="15">
      <c r="A39" s="105" t="s">
        <v>956</v>
      </c>
      <c r="O39" s="91"/>
      <c r="R39" s="85"/>
      <c r="S39" s="86"/>
    </row>
    <row r="40" ht="15">
      <c r="A40" s="105" t="s">
        <v>957</v>
      </c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4" r:id="rId1"/>
  <headerFooter alignWithMargins="0">
    <oddHeader>&amp;CCALIFORNIA TAX CREDIT ALLOCATION COMMITTEE
PRELIMINARY GEOGRAPHIC APPORTIONMENT UPDATE
HOUSING COST FACTOR DATASET
9% AWARDED NEW CONSTRUCTION PROJECTS
CAPITAL AND NORTHERN REGION
2006 - 2011 ROUND 1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0.42187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3.28125" style="57" customWidth="1"/>
    <col min="13" max="13" width="11.8515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0.28125" style="78" customWidth="1"/>
    <col min="20" max="20" width="28.28125" style="58" customWidth="1"/>
    <col min="21" max="16384" width="9.140625" style="58" customWidth="1"/>
  </cols>
  <sheetData>
    <row r="1" spans="1:20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41" t="s">
        <v>948</v>
      </c>
      <c r="T1" s="65" t="s">
        <v>67</v>
      </c>
    </row>
    <row r="2" spans="1:19" ht="15">
      <c r="A2" s="76" t="s">
        <v>134</v>
      </c>
      <c r="B2" s="76" t="s">
        <v>135</v>
      </c>
      <c r="C2" s="76" t="s">
        <v>136</v>
      </c>
      <c r="D2" s="76" t="s">
        <v>8</v>
      </c>
      <c r="E2" s="76" t="s">
        <v>74</v>
      </c>
      <c r="F2" s="77" t="b">
        <v>1</v>
      </c>
      <c r="G2" s="76" t="s">
        <v>71</v>
      </c>
      <c r="H2" s="76" t="s">
        <v>45</v>
      </c>
      <c r="I2" s="78">
        <v>18885894</v>
      </c>
      <c r="J2" s="60">
        <v>84</v>
      </c>
      <c r="K2" s="60">
        <v>80</v>
      </c>
      <c r="L2" s="70">
        <v>77719</v>
      </c>
      <c r="O2" s="78">
        <v>20937934</v>
      </c>
      <c r="P2" s="78">
        <f aca="true" t="shared" si="0" ref="P2:P8">IF(O2&gt;0,O2,I2)</f>
        <v>20937934</v>
      </c>
      <c r="Q2" s="80">
        <f aca="true" t="shared" si="1" ref="Q2:Q8">IF(M2&gt;0,M2,L2)</f>
        <v>77719</v>
      </c>
      <c r="R2" s="81">
        <f aca="true" t="shared" si="2" ref="R2:R9">P2/Q2</f>
        <v>269.40560223368806</v>
      </c>
      <c r="S2" s="81"/>
    </row>
    <row r="3" spans="1:19" ht="15">
      <c r="A3" s="76" t="s">
        <v>316</v>
      </c>
      <c r="B3" s="76" t="s">
        <v>317</v>
      </c>
      <c r="C3" s="76" t="s">
        <v>136</v>
      </c>
      <c r="D3" s="76" t="s">
        <v>8</v>
      </c>
      <c r="E3" s="76" t="s">
        <v>74</v>
      </c>
      <c r="F3" s="77" t="b">
        <v>1</v>
      </c>
      <c r="G3" s="76" t="s">
        <v>71</v>
      </c>
      <c r="H3" s="76" t="s">
        <v>45</v>
      </c>
      <c r="I3" s="78">
        <v>20887551</v>
      </c>
      <c r="J3" s="60">
        <v>52</v>
      </c>
      <c r="K3" s="60">
        <v>51</v>
      </c>
      <c r="L3" s="70">
        <v>65697</v>
      </c>
      <c r="M3" s="62">
        <v>66000</v>
      </c>
      <c r="N3" s="87"/>
      <c r="O3" s="78">
        <v>20426024</v>
      </c>
      <c r="P3" s="78">
        <f t="shared" si="0"/>
        <v>20426024</v>
      </c>
      <c r="Q3" s="80">
        <f t="shared" si="1"/>
        <v>66000</v>
      </c>
      <c r="R3" s="81">
        <f t="shared" si="2"/>
        <v>309.4852121212121</v>
      </c>
      <c r="S3" s="81"/>
    </row>
    <row r="4" spans="1:19" ht="15">
      <c r="A4" s="76" t="s">
        <v>334</v>
      </c>
      <c r="B4" s="76" t="s">
        <v>335</v>
      </c>
      <c r="C4" s="76" t="s">
        <v>336</v>
      </c>
      <c r="D4" s="76" t="s">
        <v>8</v>
      </c>
      <c r="E4" s="76" t="s">
        <v>74</v>
      </c>
      <c r="F4" s="77" t="b">
        <v>1</v>
      </c>
      <c r="G4" s="76" t="s">
        <v>71</v>
      </c>
      <c r="H4" s="76" t="s">
        <v>45</v>
      </c>
      <c r="I4" s="78">
        <v>17805715</v>
      </c>
      <c r="J4" s="60">
        <v>44</v>
      </c>
      <c r="K4" s="60">
        <v>43</v>
      </c>
      <c r="L4" s="70">
        <v>48755</v>
      </c>
      <c r="M4" s="62">
        <v>47264</v>
      </c>
      <c r="N4" s="87"/>
      <c r="O4" s="78">
        <v>15838893</v>
      </c>
      <c r="P4" s="78">
        <f t="shared" si="0"/>
        <v>15838893</v>
      </c>
      <c r="Q4" s="80">
        <f t="shared" si="1"/>
        <v>47264</v>
      </c>
      <c r="R4" s="81">
        <f t="shared" si="2"/>
        <v>335.1153732227488</v>
      </c>
      <c r="S4" s="81"/>
    </row>
    <row r="5" spans="1:19" ht="15">
      <c r="A5" s="76" t="s">
        <v>471</v>
      </c>
      <c r="B5" s="76" t="s">
        <v>472</v>
      </c>
      <c r="C5" s="76" t="s">
        <v>473</v>
      </c>
      <c r="D5" s="76" t="s">
        <v>8</v>
      </c>
      <c r="E5" s="76" t="s">
        <v>74</v>
      </c>
      <c r="F5" s="77" t="b">
        <v>1</v>
      </c>
      <c r="G5" s="76" t="s">
        <v>200</v>
      </c>
      <c r="H5" s="76" t="s">
        <v>45</v>
      </c>
      <c r="I5" s="78">
        <v>10615267</v>
      </c>
      <c r="J5" s="58">
        <v>40</v>
      </c>
      <c r="K5" s="58">
        <v>39</v>
      </c>
      <c r="L5" s="69">
        <v>43768</v>
      </c>
      <c r="M5" s="62"/>
      <c r="N5" s="87"/>
      <c r="P5" s="78">
        <f t="shared" si="0"/>
        <v>10615267</v>
      </c>
      <c r="Q5" s="80">
        <f t="shared" si="1"/>
        <v>43768</v>
      </c>
      <c r="R5" s="81">
        <f t="shared" si="2"/>
        <v>242.5348885030159</v>
      </c>
      <c r="S5" s="81"/>
    </row>
    <row r="6" spans="1:19" ht="15">
      <c r="A6" s="76" t="s">
        <v>681</v>
      </c>
      <c r="B6" s="76" t="s">
        <v>682</v>
      </c>
      <c r="C6" s="76" t="s">
        <v>551</v>
      </c>
      <c r="D6" s="76" t="s">
        <v>8</v>
      </c>
      <c r="E6" s="76" t="s">
        <v>74</v>
      </c>
      <c r="F6" s="77" t="b">
        <v>1</v>
      </c>
      <c r="G6" s="76" t="s">
        <v>200</v>
      </c>
      <c r="H6" s="76" t="s">
        <v>45</v>
      </c>
      <c r="I6" s="78">
        <v>5193586</v>
      </c>
      <c r="J6" s="58">
        <v>23</v>
      </c>
      <c r="K6" s="58">
        <v>22</v>
      </c>
      <c r="L6" s="69">
        <v>13987</v>
      </c>
      <c r="P6" s="78">
        <f t="shared" si="0"/>
        <v>5193586</v>
      </c>
      <c r="Q6" s="80">
        <f t="shared" si="1"/>
        <v>13987</v>
      </c>
      <c r="R6" s="81">
        <f t="shared" si="2"/>
        <v>371.3152212769</v>
      </c>
      <c r="S6" s="81"/>
    </row>
    <row r="7" spans="1:19" ht="15">
      <c r="A7" s="76" t="s">
        <v>687</v>
      </c>
      <c r="B7" s="76" t="s">
        <v>688</v>
      </c>
      <c r="C7" s="76" t="s">
        <v>551</v>
      </c>
      <c r="D7" s="76" t="s">
        <v>8</v>
      </c>
      <c r="E7" s="76" t="s">
        <v>74</v>
      </c>
      <c r="F7" s="77" t="b">
        <v>1</v>
      </c>
      <c r="G7" s="76" t="s">
        <v>200</v>
      </c>
      <c r="H7" s="76" t="s">
        <v>45</v>
      </c>
      <c r="I7" s="78">
        <v>23785629</v>
      </c>
      <c r="J7" s="58">
        <v>81</v>
      </c>
      <c r="K7" s="58">
        <v>80</v>
      </c>
      <c r="L7" s="69">
        <v>131536</v>
      </c>
      <c r="P7" s="78">
        <f t="shared" si="0"/>
        <v>23785629</v>
      </c>
      <c r="Q7" s="80">
        <f t="shared" si="1"/>
        <v>131536</v>
      </c>
      <c r="R7" s="81">
        <f t="shared" si="2"/>
        <v>180.82980324778006</v>
      </c>
      <c r="S7" s="81"/>
    </row>
    <row r="8" spans="1:19" ht="15">
      <c r="A8" s="93" t="s">
        <v>888</v>
      </c>
      <c r="B8" s="76" t="s">
        <v>889</v>
      </c>
      <c r="C8" s="76" t="s">
        <v>551</v>
      </c>
      <c r="D8" s="76" t="s">
        <v>8</v>
      </c>
      <c r="E8" s="76" t="s">
        <v>74</v>
      </c>
      <c r="F8" s="77" t="b">
        <v>1</v>
      </c>
      <c r="G8" s="76" t="s">
        <v>200</v>
      </c>
      <c r="H8" s="94" t="s">
        <v>45</v>
      </c>
      <c r="I8" s="95">
        <v>16897740</v>
      </c>
      <c r="J8" s="58">
        <v>53</v>
      </c>
      <c r="K8" s="58">
        <v>52</v>
      </c>
      <c r="L8" s="69">
        <v>63055</v>
      </c>
      <c r="P8" s="78">
        <f t="shared" si="0"/>
        <v>16897740</v>
      </c>
      <c r="Q8" s="80">
        <f t="shared" si="1"/>
        <v>63055</v>
      </c>
      <c r="R8" s="81">
        <f t="shared" si="2"/>
        <v>267.98414082943464</v>
      </c>
      <c r="S8" s="81"/>
    </row>
    <row r="9" spans="1:19" ht="15">
      <c r="A9" s="93"/>
      <c r="B9" s="76"/>
      <c r="C9" s="76"/>
      <c r="D9" s="76"/>
      <c r="E9" s="76"/>
      <c r="F9" s="77"/>
      <c r="G9" s="76"/>
      <c r="H9" s="94"/>
      <c r="I9" s="95"/>
      <c r="L9" s="69"/>
      <c r="P9" s="91">
        <f>SUM(P2:P8)</f>
        <v>113695073</v>
      </c>
      <c r="Q9" s="92">
        <f>SUM(Q2:Q8)</f>
        <v>443329</v>
      </c>
      <c r="R9" s="85">
        <f t="shared" si="2"/>
        <v>256.4575586077157</v>
      </c>
      <c r="S9" s="85"/>
    </row>
    <row r="10" spans="1:19" ht="15">
      <c r="A10" s="93"/>
      <c r="B10" s="76"/>
      <c r="C10" s="76"/>
      <c r="D10" s="76"/>
      <c r="E10" s="76"/>
      <c r="F10" s="77"/>
      <c r="G10" s="76"/>
      <c r="H10" s="94"/>
      <c r="I10" s="95"/>
      <c r="L10" s="69"/>
      <c r="R10" s="81"/>
      <c r="S10" s="81"/>
    </row>
    <row r="11" spans="1:19" ht="15">
      <c r="A11" s="76" t="s">
        <v>72</v>
      </c>
      <c r="B11" s="76" t="s">
        <v>73</v>
      </c>
      <c r="C11" s="76" t="s">
        <v>6</v>
      </c>
      <c r="D11" s="76" t="s">
        <v>6</v>
      </c>
      <c r="E11" s="76" t="s">
        <v>74</v>
      </c>
      <c r="F11" s="77" t="b">
        <v>1</v>
      </c>
      <c r="G11" s="76" t="s">
        <v>71</v>
      </c>
      <c r="H11" s="76" t="s">
        <v>45</v>
      </c>
      <c r="I11" s="78">
        <v>8180378</v>
      </c>
      <c r="J11" s="60">
        <v>28</v>
      </c>
      <c r="K11" s="60">
        <v>27</v>
      </c>
      <c r="L11" s="70">
        <v>24270</v>
      </c>
      <c r="O11" s="78">
        <v>9443681</v>
      </c>
      <c r="P11" s="78">
        <f aca="true" t="shared" si="3" ref="P11:P16">IF(O11&gt;0,O11,I11)</f>
        <v>9443681</v>
      </c>
      <c r="Q11" s="80">
        <f aca="true" t="shared" si="4" ref="Q11:Q16">IF(M11&gt;0,M11,L11)</f>
        <v>24270</v>
      </c>
      <c r="R11" s="81">
        <f aca="true" t="shared" si="5" ref="R11:R17">P11/Q11</f>
        <v>389.1092295014421</v>
      </c>
      <c r="S11" s="81"/>
    </row>
    <row r="12" spans="1:19" ht="15">
      <c r="A12" s="76" t="s">
        <v>174</v>
      </c>
      <c r="B12" s="76" t="s">
        <v>175</v>
      </c>
      <c r="C12" s="76" t="s">
        <v>176</v>
      </c>
      <c r="D12" s="76" t="s">
        <v>6</v>
      </c>
      <c r="E12" s="76" t="s">
        <v>74</v>
      </c>
      <c r="F12" s="77" t="b">
        <v>1</v>
      </c>
      <c r="G12" s="76" t="s">
        <v>71</v>
      </c>
      <c r="H12" s="76" t="s">
        <v>45</v>
      </c>
      <c r="I12" s="78">
        <v>12329352</v>
      </c>
      <c r="J12" s="60">
        <v>43</v>
      </c>
      <c r="K12" s="60">
        <v>42</v>
      </c>
      <c r="L12" s="70">
        <v>45227</v>
      </c>
      <c r="M12" s="62"/>
      <c r="N12" s="87"/>
      <c r="O12" s="78">
        <v>13659407</v>
      </c>
      <c r="P12" s="78">
        <f t="shared" si="3"/>
        <v>13659407</v>
      </c>
      <c r="Q12" s="80">
        <f t="shared" si="4"/>
        <v>45227</v>
      </c>
      <c r="R12" s="81">
        <f t="shared" si="5"/>
        <v>302.0188604152387</v>
      </c>
      <c r="S12" s="81"/>
    </row>
    <row r="13" spans="1:19" ht="15">
      <c r="A13" s="76" t="s">
        <v>275</v>
      </c>
      <c r="B13" s="76" t="s">
        <v>276</v>
      </c>
      <c r="C13" s="76" t="s">
        <v>250</v>
      </c>
      <c r="D13" s="76" t="s">
        <v>6</v>
      </c>
      <c r="E13" s="76" t="s">
        <v>74</v>
      </c>
      <c r="F13" s="77" t="b">
        <v>1</v>
      </c>
      <c r="G13" s="76" t="s">
        <v>71</v>
      </c>
      <c r="H13" s="76" t="s">
        <v>45</v>
      </c>
      <c r="I13" s="78">
        <v>14832117</v>
      </c>
      <c r="J13" s="60">
        <v>52</v>
      </c>
      <c r="K13" s="60">
        <v>51</v>
      </c>
      <c r="L13" s="70">
        <v>68493</v>
      </c>
      <c r="M13" s="62"/>
      <c r="N13" s="87"/>
      <c r="P13" s="78">
        <f t="shared" si="3"/>
        <v>14832117</v>
      </c>
      <c r="Q13" s="80">
        <f t="shared" si="4"/>
        <v>68493</v>
      </c>
      <c r="R13" s="81">
        <f t="shared" si="5"/>
        <v>216.54938460864614</v>
      </c>
      <c r="S13" s="81"/>
    </row>
    <row r="14" spans="1:19" ht="15">
      <c r="A14" s="76" t="s">
        <v>583</v>
      </c>
      <c r="B14" s="76" t="s">
        <v>584</v>
      </c>
      <c r="C14" s="76" t="s">
        <v>585</v>
      </c>
      <c r="D14" s="76" t="s">
        <v>6</v>
      </c>
      <c r="E14" s="76" t="s">
        <v>74</v>
      </c>
      <c r="F14" s="77" t="b">
        <v>1</v>
      </c>
      <c r="G14" s="76" t="s">
        <v>200</v>
      </c>
      <c r="H14" s="76" t="s">
        <v>45</v>
      </c>
      <c r="I14" s="78">
        <v>19681724</v>
      </c>
      <c r="J14" s="58">
        <v>81</v>
      </c>
      <c r="K14" s="58">
        <v>80</v>
      </c>
      <c r="L14" s="90">
        <v>71988</v>
      </c>
      <c r="M14" s="62"/>
      <c r="N14" s="87"/>
      <c r="P14" s="78">
        <f t="shared" si="3"/>
        <v>19681724</v>
      </c>
      <c r="Q14" s="80">
        <f t="shared" si="4"/>
        <v>71988</v>
      </c>
      <c r="R14" s="81">
        <f t="shared" si="5"/>
        <v>273.40284491859757</v>
      </c>
      <c r="S14" s="81"/>
    </row>
    <row r="15" spans="1:19" ht="15">
      <c r="A15" s="76" t="s">
        <v>606</v>
      </c>
      <c r="B15" s="76" t="s">
        <v>607</v>
      </c>
      <c r="C15" s="76" t="s">
        <v>6</v>
      </c>
      <c r="D15" s="76" t="s">
        <v>6</v>
      </c>
      <c r="E15" s="76" t="s">
        <v>74</v>
      </c>
      <c r="F15" s="77" t="b">
        <v>1</v>
      </c>
      <c r="G15" s="76" t="s">
        <v>200</v>
      </c>
      <c r="H15" s="76" t="s">
        <v>45</v>
      </c>
      <c r="I15" s="78">
        <v>17065834</v>
      </c>
      <c r="J15" s="58">
        <v>42</v>
      </c>
      <c r="K15" s="58">
        <v>41</v>
      </c>
      <c r="L15" s="90">
        <v>46799</v>
      </c>
      <c r="M15" s="62"/>
      <c r="N15" s="87"/>
      <c r="P15" s="78">
        <f t="shared" si="3"/>
        <v>17065834</v>
      </c>
      <c r="Q15" s="80">
        <f t="shared" si="4"/>
        <v>46799</v>
      </c>
      <c r="R15" s="81">
        <f t="shared" si="5"/>
        <v>364.66236458043977</v>
      </c>
      <c r="S15" s="81"/>
    </row>
    <row r="16" spans="1:19" ht="15">
      <c r="A16" s="93" t="s">
        <v>840</v>
      </c>
      <c r="B16" s="76" t="s">
        <v>841</v>
      </c>
      <c r="C16" s="76" t="s">
        <v>842</v>
      </c>
      <c r="D16" s="76" t="s">
        <v>6</v>
      </c>
      <c r="E16" s="76" t="s">
        <v>74</v>
      </c>
      <c r="F16" s="77" t="b">
        <v>1</v>
      </c>
      <c r="G16" s="76" t="s">
        <v>200</v>
      </c>
      <c r="H16" s="94" t="s">
        <v>45</v>
      </c>
      <c r="I16" s="95">
        <v>5478869</v>
      </c>
      <c r="J16" s="58">
        <v>14</v>
      </c>
      <c r="K16" s="58">
        <v>14</v>
      </c>
      <c r="L16" s="90">
        <v>11662</v>
      </c>
      <c r="M16" s="62"/>
      <c r="N16" s="87"/>
      <c r="P16" s="78">
        <f t="shared" si="3"/>
        <v>5478869</v>
      </c>
      <c r="Q16" s="80">
        <f t="shared" si="4"/>
        <v>11662</v>
      </c>
      <c r="R16" s="81">
        <f t="shared" si="5"/>
        <v>469.8052649631281</v>
      </c>
      <c r="S16" s="81"/>
    </row>
    <row r="17" spans="1:19" ht="15">
      <c r="A17" s="93"/>
      <c r="B17" s="76"/>
      <c r="C17" s="76"/>
      <c r="D17" s="76"/>
      <c r="E17" s="76"/>
      <c r="F17" s="77"/>
      <c r="G17" s="76"/>
      <c r="H17" s="94"/>
      <c r="I17" s="95"/>
      <c r="L17" s="90"/>
      <c r="M17" s="62"/>
      <c r="N17" s="87"/>
      <c r="P17" s="91">
        <f>SUM(P11:P16)</f>
        <v>80161632</v>
      </c>
      <c r="Q17" s="92">
        <f>SUM(Q11:Q16)</f>
        <v>268439</v>
      </c>
      <c r="R17" s="85">
        <f t="shared" si="5"/>
        <v>298.6214074705985</v>
      </c>
      <c r="S17" s="85"/>
    </row>
    <row r="18" spans="1:19" ht="15">
      <c r="A18" s="93"/>
      <c r="B18" s="76"/>
      <c r="C18" s="76"/>
      <c r="D18" s="76"/>
      <c r="E18" s="76"/>
      <c r="F18" s="77"/>
      <c r="G18" s="76"/>
      <c r="H18" s="94"/>
      <c r="I18" s="95"/>
      <c r="L18" s="90"/>
      <c r="M18" s="62"/>
      <c r="N18" s="87"/>
      <c r="Q18" s="80"/>
      <c r="R18" s="81"/>
      <c r="S18" s="81"/>
    </row>
    <row r="19" spans="1:19" ht="15">
      <c r="A19" s="76" t="s">
        <v>120</v>
      </c>
      <c r="B19" s="76" t="s">
        <v>121</v>
      </c>
      <c r="C19" s="76" t="s">
        <v>2</v>
      </c>
      <c r="D19" s="76" t="s">
        <v>2</v>
      </c>
      <c r="E19" s="76" t="s">
        <v>74</v>
      </c>
      <c r="F19" s="77" t="b">
        <v>1</v>
      </c>
      <c r="G19" s="76" t="s">
        <v>71</v>
      </c>
      <c r="H19" s="76" t="s">
        <v>45</v>
      </c>
      <c r="I19" s="78">
        <v>16709250</v>
      </c>
      <c r="J19" s="60">
        <v>51</v>
      </c>
      <c r="K19" s="60">
        <v>50</v>
      </c>
      <c r="L19" s="70">
        <v>113378</v>
      </c>
      <c r="M19" s="62"/>
      <c r="N19" s="87"/>
      <c r="O19" s="78">
        <v>27469455</v>
      </c>
      <c r="P19" s="78">
        <f aca="true" t="shared" si="6" ref="P19:P24">IF(O19&gt;0,O19,I19)</f>
        <v>27469455</v>
      </c>
      <c r="Q19" s="80">
        <f aca="true" t="shared" si="7" ref="Q19:Q24">IF(M19&gt;0,M19,L19)</f>
        <v>113378</v>
      </c>
      <c r="R19" s="81">
        <f aca="true" t="shared" si="8" ref="R19:R29">P19/Q19</f>
        <v>242.28205648362115</v>
      </c>
      <c r="S19" s="81"/>
    </row>
    <row r="20" spans="1:19" ht="15">
      <c r="A20" s="76" t="s">
        <v>163</v>
      </c>
      <c r="B20" s="76" t="s">
        <v>164</v>
      </c>
      <c r="C20" s="76" t="s">
        <v>165</v>
      </c>
      <c r="D20" s="76" t="s">
        <v>2</v>
      </c>
      <c r="E20" s="76" t="s">
        <v>74</v>
      </c>
      <c r="F20" s="77" t="b">
        <v>1</v>
      </c>
      <c r="G20" s="76" t="s">
        <v>71</v>
      </c>
      <c r="H20" s="76" t="s">
        <v>45</v>
      </c>
      <c r="I20" s="78">
        <v>9531596</v>
      </c>
      <c r="J20" s="60">
        <v>24</v>
      </c>
      <c r="K20" s="60">
        <v>23</v>
      </c>
      <c r="L20" s="70">
        <v>34344</v>
      </c>
      <c r="M20" s="62"/>
      <c r="N20" s="87"/>
      <c r="O20" s="78">
        <v>10045166</v>
      </c>
      <c r="P20" s="78">
        <f t="shared" si="6"/>
        <v>10045166</v>
      </c>
      <c r="Q20" s="80">
        <f t="shared" si="7"/>
        <v>34344</v>
      </c>
      <c r="R20" s="81">
        <f t="shared" si="8"/>
        <v>292.4867808059632</v>
      </c>
      <c r="S20" s="81"/>
    </row>
    <row r="21" spans="1:19" ht="15">
      <c r="A21" s="76" t="s">
        <v>362</v>
      </c>
      <c r="B21" s="76" t="s">
        <v>363</v>
      </c>
      <c r="C21" s="76" t="s">
        <v>364</v>
      </c>
      <c r="D21" s="76" t="s">
        <v>2</v>
      </c>
      <c r="E21" s="76" t="s">
        <v>74</v>
      </c>
      <c r="F21" s="77" t="b">
        <v>1</v>
      </c>
      <c r="G21" s="76" t="s">
        <v>200</v>
      </c>
      <c r="H21" s="76" t="s">
        <v>45</v>
      </c>
      <c r="I21" s="78">
        <v>7668559</v>
      </c>
      <c r="J21" s="60">
        <v>39</v>
      </c>
      <c r="K21" s="60">
        <v>37</v>
      </c>
      <c r="L21" s="70">
        <v>17396</v>
      </c>
      <c r="M21" s="62"/>
      <c r="N21" s="87"/>
      <c r="O21" s="78">
        <v>8907800</v>
      </c>
      <c r="P21" s="78">
        <f t="shared" si="6"/>
        <v>8907800</v>
      </c>
      <c r="Q21" s="80">
        <f t="shared" si="7"/>
        <v>17396</v>
      </c>
      <c r="R21" s="81">
        <f t="shared" si="8"/>
        <v>512.0602437341918</v>
      </c>
      <c r="S21" s="81"/>
    </row>
    <row r="22" spans="1:19" ht="15">
      <c r="A22" s="76" t="s">
        <v>490</v>
      </c>
      <c r="B22" s="76" t="s">
        <v>491</v>
      </c>
      <c r="C22" s="76" t="s">
        <v>165</v>
      </c>
      <c r="D22" s="76" t="s">
        <v>2</v>
      </c>
      <c r="E22" s="76" t="s">
        <v>74</v>
      </c>
      <c r="F22" s="77" t="b">
        <v>1</v>
      </c>
      <c r="G22" s="76" t="s">
        <v>200</v>
      </c>
      <c r="H22" s="76" t="s">
        <v>45</v>
      </c>
      <c r="I22" s="78">
        <v>25905138</v>
      </c>
      <c r="J22" s="58">
        <v>47</v>
      </c>
      <c r="K22" s="58">
        <v>45</v>
      </c>
      <c r="L22" s="69">
        <v>92450</v>
      </c>
      <c r="M22" s="62"/>
      <c r="N22" s="87"/>
      <c r="P22" s="78">
        <f t="shared" si="6"/>
        <v>25905138</v>
      </c>
      <c r="Q22" s="80">
        <f t="shared" si="7"/>
        <v>92450</v>
      </c>
      <c r="R22" s="81">
        <f t="shared" si="8"/>
        <v>280.207009194159</v>
      </c>
      <c r="S22" s="81"/>
    </row>
    <row r="23" spans="1:19" ht="15">
      <c r="A23" s="76" t="s">
        <v>663</v>
      </c>
      <c r="B23" s="76" t="s">
        <v>664</v>
      </c>
      <c r="C23" s="76" t="s">
        <v>2</v>
      </c>
      <c r="D23" s="76" t="s">
        <v>2</v>
      </c>
      <c r="E23" s="76" t="s">
        <v>74</v>
      </c>
      <c r="F23" s="77" t="b">
        <v>1</v>
      </c>
      <c r="G23" s="76" t="s">
        <v>200</v>
      </c>
      <c r="H23" s="76" t="s">
        <v>45</v>
      </c>
      <c r="I23" s="78">
        <v>12929050</v>
      </c>
      <c r="J23" s="58">
        <v>56</v>
      </c>
      <c r="K23" s="58">
        <v>55</v>
      </c>
      <c r="L23" s="69">
        <v>43745</v>
      </c>
      <c r="P23" s="78">
        <f t="shared" si="6"/>
        <v>12929050</v>
      </c>
      <c r="Q23" s="80">
        <f t="shared" si="7"/>
        <v>43745</v>
      </c>
      <c r="R23" s="81">
        <f t="shared" si="8"/>
        <v>295.55492056235</v>
      </c>
      <c r="S23" s="81"/>
    </row>
    <row r="24" spans="1:19" ht="15">
      <c r="A24" s="76" t="s">
        <v>826</v>
      </c>
      <c r="B24" s="76" t="s">
        <v>138</v>
      </c>
      <c r="C24" s="76" t="s">
        <v>827</v>
      </c>
      <c r="D24" s="76" t="s">
        <v>2</v>
      </c>
      <c r="E24" s="76" t="s">
        <v>74</v>
      </c>
      <c r="F24" s="77" t="b">
        <v>1</v>
      </c>
      <c r="G24" s="76" t="s">
        <v>200</v>
      </c>
      <c r="H24" s="76" t="s">
        <v>45</v>
      </c>
      <c r="I24" s="78">
        <v>18107088</v>
      </c>
      <c r="J24" s="58">
        <v>39</v>
      </c>
      <c r="K24" s="58">
        <v>38</v>
      </c>
      <c r="L24" s="69">
        <v>50251</v>
      </c>
      <c r="P24" s="78">
        <f t="shared" si="6"/>
        <v>18107088</v>
      </c>
      <c r="Q24" s="80">
        <f t="shared" si="7"/>
        <v>50251</v>
      </c>
      <c r="R24" s="81">
        <f t="shared" si="8"/>
        <v>360.33288889773337</v>
      </c>
      <c r="S24" s="81"/>
    </row>
    <row r="25" spans="1:19" ht="15">
      <c r="A25" s="76"/>
      <c r="B25" s="76"/>
      <c r="C25" s="76"/>
      <c r="D25" s="76"/>
      <c r="E25" s="76"/>
      <c r="F25" s="77"/>
      <c r="G25" s="76"/>
      <c r="H25" s="76"/>
      <c r="I25" s="78"/>
      <c r="L25" s="69"/>
      <c r="P25" s="91">
        <f>SUM(P19:P24)</f>
        <v>103363697</v>
      </c>
      <c r="Q25" s="92">
        <f>SUM(Q19:Q24)</f>
        <v>351564</v>
      </c>
      <c r="R25" s="85">
        <f t="shared" si="8"/>
        <v>294.0110392417881</v>
      </c>
      <c r="S25" s="85"/>
    </row>
    <row r="26" spans="1:19" ht="15">
      <c r="A26" s="76"/>
      <c r="B26" s="76"/>
      <c r="C26" s="76"/>
      <c r="D26" s="76"/>
      <c r="E26" s="76"/>
      <c r="F26" s="77"/>
      <c r="G26" s="76"/>
      <c r="H26" s="76"/>
      <c r="I26" s="78"/>
      <c r="L26" s="69"/>
      <c r="R26" s="81"/>
      <c r="S26" s="81"/>
    </row>
    <row r="27" spans="1:19" ht="15">
      <c r="A27" s="76" t="s">
        <v>791</v>
      </c>
      <c r="B27" s="76" t="s">
        <v>792</v>
      </c>
      <c r="C27" s="76" t="s">
        <v>793</v>
      </c>
      <c r="D27" s="76" t="s">
        <v>13</v>
      </c>
      <c r="E27" s="76" t="s">
        <v>74</v>
      </c>
      <c r="F27" s="77" t="b">
        <v>1</v>
      </c>
      <c r="G27" s="76" t="s">
        <v>200</v>
      </c>
      <c r="H27" s="76" t="s">
        <v>45</v>
      </c>
      <c r="I27" s="78">
        <v>6797257</v>
      </c>
      <c r="J27" s="58">
        <v>20</v>
      </c>
      <c r="K27" s="58">
        <v>19</v>
      </c>
      <c r="L27" s="69">
        <v>20460</v>
      </c>
      <c r="P27" s="78">
        <f>IF(O27&gt;0,O27,I27)</f>
        <v>6797257</v>
      </c>
      <c r="Q27" s="80">
        <f>IF(M27&gt;0,M27,L27)</f>
        <v>20460</v>
      </c>
      <c r="R27" s="81">
        <f t="shared" si="8"/>
        <v>332.22174975562075</v>
      </c>
      <c r="S27" s="81"/>
    </row>
    <row r="28" spans="1:19" ht="15">
      <c r="A28" s="93" t="s">
        <v>881</v>
      </c>
      <c r="B28" s="76" t="s">
        <v>882</v>
      </c>
      <c r="C28" s="76" t="s">
        <v>793</v>
      </c>
      <c r="D28" s="76" t="s">
        <v>13</v>
      </c>
      <c r="E28" s="76" t="s">
        <v>74</v>
      </c>
      <c r="F28" s="77" t="b">
        <v>1</v>
      </c>
      <c r="G28" s="76" t="s">
        <v>200</v>
      </c>
      <c r="H28" s="94" t="s">
        <v>45</v>
      </c>
      <c r="I28" s="95">
        <v>32788027</v>
      </c>
      <c r="J28" s="58">
        <v>88</v>
      </c>
      <c r="K28" s="58">
        <v>87</v>
      </c>
      <c r="L28" s="69">
        <v>131916</v>
      </c>
      <c r="P28" s="78">
        <f>IF(O28&gt;0,O28,I28)</f>
        <v>32788027</v>
      </c>
      <c r="Q28" s="80">
        <f>IF(M28&gt;0,M28,L28)</f>
        <v>131916</v>
      </c>
      <c r="R28" s="81">
        <f t="shared" si="8"/>
        <v>248.5523135934989</v>
      </c>
      <c r="S28" s="81"/>
    </row>
    <row r="29" spans="1:19" ht="15">
      <c r="A29" s="93"/>
      <c r="B29" s="76"/>
      <c r="C29" s="76"/>
      <c r="D29" s="76"/>
      <c r="E29" s="76"/>
      <c r="F29" s="77"/>
      <c r="G29" s="76"/>
      <c r="H29" s="94"/>
      <c r="I29" s="95"/>
      <c r="L29" s="69"/>
      <c r="P29" s="91">
        <f>SUM(P27:P28)</f>
        <v>39585284</v>
      </c>
      <c r="Q29" s="92">
        <f>SUM(Q27:Q28)</f>
        <v>152376</v>
      </c>
      <c r="R29" s="85">
        <f t="shared" si="8"/>
        <v>259.78686932325303</v>
      </c>
      <c r="S29" s="96">
        <f>(R29*2+R45)/3</f>
        <v>266.96168255279713</v>
      </c>
    </row>
    <row r="30" spans="1:19" ht="15">
      <c r="A30" s="93"/>
      <c r="B30" s="76"/>
      <c r="C30" s="76"/>
      <c r="D30" s="76"/>
      <c r="E30" s="76"/>
      <c r="F30" s="77"/>
      <c r="G30" s="76"/>
      <c r="H30" s="94"/>
      <c r="I30" s="95"/>
      <c r="L30" s="69"/>
      <c r="R30" s="81"/>
      <c r="S30" s="81"/>
    </row>
    <row r="31" spans="1:19" ht="15">
      <c r="A31" s="76" t="s">
        <v>148</v>
      </c>
      <c r="B31" s="76" t="s">
        <v>149</v>
      </c>
      <c r="C31" s="76" t="s">
        <v>150</v>
      </c>
      <c r="D31" s="76" t="s">
        <v>7</v>
      </c>
      <c r="E31" s="76" t="s">
        <v>74</v>
      </c>
      <c r="F31" s="77" t="b">
        <v>1</v>
      </c>
      <c r="G31" s="76" t="s">
        <v>71</v>
      </c>
      <c r="H31" s="76" t="s">
        <v>45</v>
      </c>
      <c r="I31" s="78">
        <v>8956121</v>
      </c>
      <c r="J31" s="60">
        <v>36</v>
      </c>
      <c r="K31" s="60">
        <v>35</v>
      </c>
      <c r="L31" s="70">
        <v>27232</v>
      </c>
      <c r="M31" s="61"/>
      <c r="O31" s="78">
        <v>8609986</v>
      </c>
      <c r="P31" s="78">
        <f aca="true" t="shared" si="9" ref="P31:P42">IF(O31&gt;0,O31,I31)</f>
        <v>8609986</v>
      </c>
      <c r="Q31" s="80">
        <f aca="true" t="shared" si="10" ref="Q31:Q42">IF(M31&gt;0,M31,L31)</f>
        <v>27232</v>
      </c>
      <c r="R31" s="81">
        <f aca="true" t="shared" si="11" ref="R31:R43">P31/Q31</f>
        <v>316.1716363102233</v>
      </c>
      <c r="S31" s="81"/>
    </row>
    <row r="32" spans="1:19" ht="15">
      <c r="A32" s="76" t="s">
        <v>187</v>
      </c>
      <c r="B32" s="76" t="s">
        <v>188</v>
      </c>
      <c r="C32" s="76" t="s">
        <v>189</v>
      </c>
      <c r="D32" s="76" t="s">
        <v>7</v>
      </c>
      <c r="E32" s="76" t="s">
        <v>74</v>
      </c>
      <c r="F32" s="77" t="b">
        <v>1</v>
      </c>
      <c r="G32" s="76" t="s">
        <v>71</v>
      </c>
      <c r="H32" s="76" t="s">
        <v>45</v>
      </c>
      <c r="I32" s="78">
        <v>8688359</v>
      </c>
      <c r="J32" s="60">
        <v>34</v>
      </c>
      <c r="K32" s="60">
        <v>33</v>
      </c>
      <c r="L32" s="70">
        <v>35698</v>
      </c>
      <c r="M32" s="61"/>
      <c r="O32" s="78">
        <v>8471386</v>
      </c>
      <c r="P32" s="78">
        <f t="shared" si="9"/>
        <v>8471386</v>
      </c>
      <c r="Q32" s="80">
        <f t="shared" si="10"/>
        <v>35698</v>
      </c>
      <c r="R32" s="81">
        <f t="shared" si="11"/>
        <v>237.30702000112052</v>
      </c>
      <c r="S32" s="81"/>
    </row>
    <row r="33" spans="1:19" ht="15">
      <c r="A33" s="76" t="s">
        <v>204</v>
      </c>
      <c r="B33" s="76" t="s">
        <v>205</v>
      </c>
      <c r="C33" s="76" t="s">
        <v>206</v>
      </c>
      <c r="D33" s="76" t="s">
        <v>7</v>
      </c>
      <c r="E33" s="76" t="s">
        <v>74</v>
      </c>
      <c r="F33" s="77" t="b">
        <v>1</v>
      </c>
      <c r="G33" s="76" t="s">
        <v>71</v>
      </c>
      <c r="H33" s="76" t="s">
        <v>45</v>
      </c>
      <c r="I33" s="78">
        <v>10508599</v>
      </c>
      <c r="J33" s="60">
        <v>35</v>
      </c>
      <c r="K33" s="60">
        <v>34</v>
      </c>
      <c r="L33" s="70">
        <v>48386</v>
      </c>
      <c r="M33" s="61"/>
      <c r="O33" s="78">
        <v>11042232</v>
      </c>
      <c r="P33" s="78">
        <f t="shared" si="9"/>
        <v>11042232</v>
      </c>
      <c r="Q33" s="80">
        <f t="shared" si="10"/>
        <v>48386</v>
      </c>
      <c r="R33" s="81">
        <f t="shared" si="11"/>
        <v>228.21130078948457</v>
      </c>
      <c r="S33" s="81"/>
    </row>
    <row r="34" spans="1:19" ht="15">
      <c r="A34" s="76" t="s">
        <v>214</v>
      </c>
      <c r="B34" s="76" t="s">
        <v>215</v>
      </c>
      <c r="C34" s="76" t="s">
        <v>189</v>
      </c>
      <c r="D34" s="76" t="s">
        <v>7</v>
      </c>
      <c r="E34" s="76" t="s">
        <v>74</v>
      </c>
      <c r="F34" s="77" t="b">
        <v>1</v>
      </c>
      <c r="G34" s="76" t="s">
        <v>71</v>
      </c>
      <c r="H34" s="76" t="s">
        <v>45</v>
      </c>
      <c r="I34" s="78">
        <v>4704568</v>
      </c>
      <c r="J34" s="60">
        <v>13</v>
      </c>
      <c r="K34" s="60">
        <v>13</v>
      </c>
      <c r="L34" s="70">
        <v>18489</v>
      </c>
      <c r="M34" s="61">
        <v>18429</v>
      </c>
      <c r="O34" s="78">
        <v>4636245</v>
      </c>
      <c r="P34" s="78">
        <f t="shared" si="9"/>
        <v>4636245</v>
      </c>
      <c r="Q34" s="80">
        <f t="shared" si="10"/>
        <v>18429</v>
      </c>
      <c r="R34" s="81">
        <f t="shared" si="11"/>
        <v>251.5733355038255</v>
      </c>
      <c r="S34" s="81"/>
    </row>
    <row r="35" spans="1:19" ht="15">
      <c r="A35" s="76" t="s">
        <v>328</v>
      </c>
      <c r="B35" s="76" t="s">
        <v>329</v>
      </c>
      <c r="C35" s="76" t="s">
        <v>7</v>
      </c>
      <c r="D35" s="76" t="s">
        <v>7</v>
      </c>
      <c r="E35" s="76" t="s">
        <v>74</v>
      </c>
      <c r="F35" s="77" t="b">
        <v>1</v>
      </c>
      <c r="G35" s="76" t="s">
        <v>200</v>
      </c>
      <c r="H35" s="76" t="s">
        <v>45</v>
      </c>
      <c r="I35" s="78">
        <v>37928116</v>
      </c>
      <c r="J35" s="60">
        <v>69</v>
      </c>
      <c r="K35" s="60">
        <v>68</v>
      </c>
      <c r="L35" s="70">
        <v>112541</v>
      </c>
      <c r="M35" s="62"/>
      <c r="N35" s="87"/>
      <c r="O35" s="78">
        <v>37378918</v>
      </c>
      <c r="P35" s="78">
        <f t="shared" si="9"/>
        <v>37378918</v>
      </c>
      <c r="Q35" s="80">
        <f t="shared" si="10"/>
        <v>112541</v>
      </c>
      <c r="R35" s="81">
        <f t="shared" si="11"/>
        <v>332.13600376751583</v>
      </c>
      <c r="S35" s="81"/>
    </row>
    <row r="36" spans="1:19" ht="15">
      <c r="A36" s="76" t="s">
        <v>614</v>
      </c>
      <c r="B36" s="76" t="s">
        <v>615</v>
      </c>
      <c r="C36" s="76" t="s">
        <v>7</v>
      </c>
      <c r="D36" s="76" t="s">
        <v>7</v>
      </c>
      <c r="E36" s="76" t="s">
        <v>74</v>
      </c>
      <c r="F36" s="77" t="b">
        <v>1</v>
      </c>
      <c r="G36" s="76" t="s">
        <v>200</v>
      </c>
      <c r="H36" s="76" t="s">
        <v>45</v>
      </c>
      <c r="I36" s="78">
        <v>7610047</v>
      </c>
      <c r="J36" s="58">
        <v>12</v>
      </c>
      <c r="K36" s="58">
        <v>12</v>
      </c>
      <c r="L36" s="69">
        <v>26962</v>
      </c>
      <c r="P36" s="78">
        <f t="shared" si="9"/>
        <v>7610047</v>
      </c>
      <c r="Q36" s="80">
        <f t="shared" si="10"/>
        <v>26962</v>
      </c>
      <c r="R36" s="81">
        <f t="shared" si="11"/>
        <v>282.25083450782586</v>
      </c>
      <c r="S36" s="81"/>
    </row>
    <row r="37" spans="1:19" ht="15">
      <c r="A37" s="76" t="s">
        <v>721</v>
      </c>
      <c r="B37" s="76" t="s">
        <v>722</v>
      </c>
      <c r="C37" s="76" t="s">
        <v>254</v>
      </c>
      <c r="D37" s="76" t="s">
        <v>7</v>
      </c>
      <c r="E37" s="76" t="s">
        <v>74</v>
      </c>
      <c r="F37" s="77" t="b">
        <v>1</v>
      </c>
      <c r="G37" s="76" t="s">
        <v>200</v>
      </c>
      <c r="H37" s="76" t="s">
        <v>45</v>
      </c>
      <c r="I37" s="78">
        <v>8897750</v>
      </c>
      <c r="J37" s="58">
        <v>18</v>
      </c>
      <c r="K37" s="58">
        <v>17</v>
      </c>
      <c r="L37" s="69">
        <v>30425</v>
      </c>
      <c r="P37" s="78">
        <f t="shared" si="9"/>
        <v>8897750</v>
      </c>
      <c r="Q37" s="80">
        <f t="shared" si="10"/>
        <v>30425</v>
      </c>
      <c r="R37" s="81">
        <f t="shared" si="11"/>
        <v>292.44864420706654</v>
      </c>
      <c r="S37" s="81"/>
    </row>
    <row r="38" spans="1:19" ht="15">
      <c r="A38" s="76" t="s">
        <v>731</v>
      </c>
      <c r="B38" s="76" t="s">
        <v>732</v>
      </c>
      <c r="C38" s="76" t="s">
        <v>7</v>
      </c>
      <c r="D38" s="76" t="s">
        <v>7</v>
      </c>
      <c r="E38" s="76" t="s">
        <v>74</v>
      </c>
      <c r="F38" s="77" t="b">
        <v>1</v>
      </c>
      <c r="G38" s="76" t="s">
        <v>200</v>
      </c>
      <c r="H38" s="76" t="s">
        <v>45</v>
      </c>
      <c r="I38" s="78">
        <v>17033004</v>
      </c>
      <c r="J38" s="58">
        <v>37</v>
      </c>
      <c r="K38" s="58">
        <v>36</v>
      </c>
      <c r="L38" s="69">
        <v>60545</v>
      </c>
      <c r="P38" s="78">
        <f t="shared" si="9"/>
        <v>17033004</v>
      </c>
      <c r="Q38" s="80">
        <f t="shared" si="10"/>
        <v>60545</v>
      </c>
      <c r="R38" s="81">
        <f t="shared" si="11"/>
        <v>281.32800396399375</v>
      </c>
      <c r="S38" s="81"/>
    </row>
    <row r="39" spans="1:19" ht="15">
      <c r="A39" s="76" t="s">
        <v>733</v>
      </c>
      <c r="B39" s="76" t="s">
        <v>734</v>
      </c>
      <c r="C39" s="76" t="s">
        <v>735</v>
      </c>
      <c r="D39" s="76" t="s">
        <v>7</v>
      </c>
      <c r="E39" s="76" t="s">
        <v>74</v>
      </c>
      <c r="F39" s="77" t="b">
        <v>1</v>
      </c>
      <c r="G39" s="76" t="s">
        <v>200</v>
      </c>
      <c r="H39" s="76" t="s">
        <v>45</v>
      </c>
      <c r="I39" s="78">
        <v>8908314</v>
      </c>
      <c r="J39" s="58">
        <v>20</v>
      </c>
      <c r="K39" s="58">
        <v>19</v>
      </c>
      <c r="L39" s="69">
        <v>39077</v>
      </c>
      <c r="P39" s="78">
        <f t="shared" si="9"/>
        <v>8908314</v>
      </c>
      <c r="Q39" s="80">
        <f t="shared" si="10"/>
        <v>39077</v>
      </c>
      <c r="R39" s="81">
        <f t="shared" si="11"/>
        <v>227.96821659799883</v>
      </c>
      <c r="S39" s="81"/>
    </row>
    <row r="40" spans="1:19" ht="15">
      <c r="A40" s="76" t="s">
        <v>739</v>
      </c>
      <c r="B40" s="76" t="s">
        <v>740</v>
      </c>
      <c r="C40" s="76" t="s">
        <v>741</v>
      </c>
      <c r="D40" s="76" t="s">
        <v>7</v>
      </c>
      <c r="E40" s="76" t="s">
        <v>74</v>
      </c>
      <c r="F40" s="77" t="b">
        <v>1</v>
      </c>
      <c r="G40" s="76" t="s">
        <v>200</v>
      </c>
      <c r="H40" s="76" t="s">
        <v>45</v>
      </c>
      <c r="I40" s="78">
        <v>22436664</v>
      </c>
      <c r="J40" s="58">
        <v>66</v>
      </c>
      <c r="K40" s="58">
        <v>65</v>
      </c>
      <c r="L40" s="69">
        <v>91124</v>
      </c>
      <c r="P40" s="78">
        <f t="shared" si="9"/>
        <v>22436664</v>
      </c>
      <c r="Q40" s="80">
        <f t="shared" si="10"/>
        <v>91124</v>
      </c>
      <c r="R40" s="81">
        <f t="shared" si="11"/>
        <v>246.22123699574206</v>
      </c>
      <c r="S40" s="81"/>
    </row>
    <row r="41" spans="1:19" ht="15">
      <c r="A41" s="76" t="s">
        <v>750</v>
      </c>
      <c r="B41" s="76" t="s">
        <v>751</v>
      </c>
      <c r="C41" s="76" t="s">
        <v>206</v>
      </c>
      <c r="D41" s="76" t="s">
        <v>7</v>
      </c>
      <c r="E41" s="76" t="s">
        <v>74</v>
      </c>
      <c r="F41" s="77" t="b">
        <v>1</v>
      </c>
      <c r="G41" s="76" t="s">
        <v>200</v>
      </c>
      <c r="H41" s="76" t="s">
        <v>45</v>
      </c>
      <c r="I41" s="78">
        <v>7945632</v>
      </c>
      <c r="J41" s="58">
        <v>16</v>
      </c>
      <c r="K41" s="58">
        <v>15</v>
      </c>
      <c r="L41" s="69">
        <v>14616</v>
      </c>
      <c r="P41" s="78">
        <f t="shared" si="9"/>
        <v>7945632</v>
      </c>
      <c r="Q41" s="80">
        <f t="shared" si="10"/>
        <v>14616</v>
      </c>
      <c r="R41" s="81">
        <f t="shared" si="11"/>
        <v>543.6256157635468</v>
      </c>
      <c r="S41" s="81"/>
    </row>
    <row r="42" spans="1:19" ht="15">
      <c r="A42" s="93" t="s">
        <v>843</v>
      </c>
      <c r="B42" s="76" t="s">
        <v>844</v>
      </c>
      <c r="C42" s="76" t="s">
        <v>845</v>
      </c>
      <c r="D42" s="76" t="s">
        <v>7</v>
      </c>
      <c r="E42" s="76" t="s">
        <v>74</v>
      </c>
      <c r="F42" s="77" t="b">
        <v>1</v>
      </c>
      <c r="G42" s="76" t="s">
        <v>200</v>
      </c>
      <c r="H42" s="94" t="s">
        <v>45</v>
      </c>
      <c r="I42" s="95">
        <v>26238198</v>
      </c>
      <c r="J42" s="58">
        <v>60</v>
      </c>
      <c r="K42" s="58">
        <v>59</v>
      </c>
      <c r="L42" s="69">
        <v>78026</v>
      </c>
      <c r="P42" s="78">
        <f t="shared" si="9"/>
        <v>26238198</v>
      </c>
      <c r="Q42" s="80">
        <f t="shared" si="10"/>
        <v>78026</v>
      </c>
      <c r="R42" s="81">
        <f t="shared" si="11"/>
        <v>336.2750621587676</v>
      </c>
      <c r="S42" s="81"/>
    </row>
    <row r="43" spans="1:19" ht="15">
      <c r="A43" s="93"/>
      <c r="B43" s="76"/>
      <c r="C43" s="76"/>
      <c r="D43" s="76"/>
      <c r="E43" s="76"/>
      <c r="F43" s="77"/>
      <c r="G43" s="76"/>
      <c r="H43" s="94"/>
      <c r="I43" s="95"/>
      <c r="P43" s="91">
        <f>SUM(P31:P42)</f>
        <v>169208376</v>
      </c>
      <c r="Q43" s="92">
        <f>SUM(Q31:Q42)</f>
        <v>583061</v>
      </c>
      <c r="R43" s="85">
        <f t="shared" si="11"/>
        <v>290.2069869190359</v>
      </c>
      <c r="S43" s="85"/>
    </row>
    <row r="45" spans="1:20" ht="15">
      <c r="A45" s="105" t="s">
        <v>950</v>
      </c>
      <c r="O45" s="91"/>
      <c r="P45" s="91">
        <f>P43+P29+P25+P17+P9</f>
        <v>506014062</v>
      </c>
      <c r="Q45" s="92">
        <f>Q43+Q29+Q25+Q17+Q9</f>
        <v>1798769</v>
      </c>
      <c r="R45" s="85">
        <f>P45/Q45</f>
        <v>281.3113090118853</v>
      </c>
      <c r="S45" s="85"/>
      <c r="T45" s="103" t="s">
        <v>920</v>
      </c>
    </row>
    <row r="46" spans="1:19" ht="15">
      <c r="A46" s="105" t="s">
        <v>954</v>
      </c>
      <c r="O46" s="91"/>
      <c r="R46" s="85"/>
      <c r="S46" s="86"/>
    </row>
    <row r="47" ht="15">
      <c r="A47" s="105" t="s">
        <v>958</v>
      </c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5" r:id="rId1"/>
  <headerFooter alignWithMargins="0">
    <oddHeader>&amp;CCALIFORNIA TAX CREDIT ALLOCATION COMMITTEE
PRELIMINARY GEOGRAPHIC APPORTIONMENT UPDATE
HOUSING COST FACTOR DATASET
9% AWARDED NEW CONSTRUCTION PROJECTS
CENTRAL COAST REGION
2006 - 2011 ROUND 1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5.281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57421875" style="57" customWidth="1"/>
    <col min="13" max="13" width="12.14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5.8515625" style="58" bestFit="1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ht="15">
      <c r="A2" s="76" t="s">
        <v>104</v>
      </c>
      <c r="B2" s="76" t="s">
        <v>105</v>
      </c>
      <c r="C2" s="76" t="s">
        <v>3</v>
      </c>
      <c r="D2" s="76" t="s">
        <v>3</v>
      </c>
      <c r="E2" s="76" t="s">
        <v>3</v>
      </c>
      <c r="F2" s="77" t="b">
        <v>1</v>
      </c>
      <c r="G2" s="76" t="s">
        <v>71</v>
      </c>
      <c r="H2" s="76" t="s">
        <v>45</v>
      </c>
      <c r="I2" s="78">
        <v>34029363</v>
      </c>
      <c r="J2" s="60">
        <v>110</v>
      </c>
      <c r="K2" s="60">
        <v>109</v>
      </c>
      <c r="L2" s="79">
        <v>78865</v>
      </c>
      <c r="P2" s="78">
        <f aca="true" t="shared" si="0" ref="P2:P7">IF(O2&gt;0,O2,I2)</f>
        <v>34029363</v>
      </c>
      <c r="Q2" s="80">
        <f aca="true" t="shared" si="1" ref="Q2:Q7">IF(M2&gt;0,M2,L2)</f>
        <v>78865</v>
      </c>
      <c r="R2" s="81">
        <f aca="true" t="shared" si="2" ref="R2:R8">P2/Q2</f>
        <v>431.48878463196604</v>
      </c>
    </row>
    <row r="3" spans="1:18" ht="15">
      <c r="A3" s="76" t="s">
        <v>431</v>
      </c>
      <c r="B3" s="76" t="s">
        <v>432</v>
      </c>
      <c r="C3" s="76" t="s">
        <v>3</v>
      </c>
      <c r="D3" s="76" t="s">
        <v>3</v>
      </c>
      <c r="E3" s="76" t="s">
        <v>3</v>
      </c>
      <c r="F3" s="77" t="b">
        <v>1</v>
      </c>
      <c r="G3" s="76" t="s">
        <v>200</v>
      </c>
      <c r="H3" s="76" t="s">
        <v>45</v>
      </c>
      <c r="I3" s="78">
        <v>31559290</v>
      </c>
      <c r="J3" s="58">
        <v>49</v>
      </c>
      <c r="K3" s="58">
        <v>48</v>
      </c>
      <c r="L3" s="69">
        <v>63044</v>
      </c>
      <c r="M3" s="62"/>
      <c r="N3" s="87"/>
      <c r="P3" s="78">
        <f t="shared" si="0"/>
        <v>31559290</v>
      </c>
      <c r="Q3" s="80">
        <f t="shared" si="1"/>
        <v>63044</v>
      </c>
      <c r="R3" s="81">
        <f t="shared" si="2"/>
        <v>500.59149165662075</v>
      </c>
    </row>
    <row r="4" spans="1:18" ht="15">
      <c r="A4" s="76" t="s">
        <v>672</v>
      </c>
      <c r="B4" s="76" t="s">
        <v>673</v>
      </c>
      <c r="C4" s="76" t="s">
        <v>3</v>
      </c>
      <c r="D4" s="76" t="s">
        <v>3</v>
      </c>
      <c r="E4" s="76" t="s">
        <v>3</v>
      </c>
      <c r="F4" s="77" t="b">
        <v>1</v>
      </c>
      <c r="G4" s="76" t="s">
        <v>200</v>
      </c>
      <c r="H4" s="76" t="s">
        <v>45</v>
      </c>
      <c r="I4" s="78">
        <v>44973106</v>
      </c>
      <c r="J4" s="58">
        <v>120</v>
      </c>
      <c r="K4" s="58">
        <v>120</v>
      </c>
      <c r="L4" s="69">
        <v>65464</v>
      </c>
      <c r="P4" s="78">
        <f t="shared" si="0"/>
        <v>44973106</v>
      </c>
      <c r="Q4" s="80">
        <f t="shared" si="1"/>
        <v>65464</v>
      </c>
      <c r="R4" s="81">
        <f t="shared" si="2"/>
        <v>686.9898875717952</v>
      </c>
    </row>
    <row r="5" spans="1:18" ht="15">
      <c r="A5" s="76" t="s">
        <v>800</v>
      </c>
      <c r="B5" s="76" t="s">
        <v>801</v>
      </c>
      <c r="C5" s="76" t="s">
        <v>3</v>
      </c>
      <c r="D5" s="76" t="s">
        <v>3</v>
      </c>
      <c r="E5" s="76" t="s">
        <v>3</v>
      </c>
      <c r="F5" s="77" t="b">
        <v>1</v>
      </c>
      <c r="G5" s="76" t="s">
        <v>200</v>
      </c>
      <c r="H5" s="76" t="s">
        <v>45</v>
      </c>
      <c r="I5" s="78">
        <v>32918269</v>
      </c>
      <c r="J5" s="58">
        <v>76</v>
      </c>
      <c r="K5" s="58">
        <v>75</v>
      </c>
      <c r="L5" s="69">
        <v>43334</v>
      </c>
      <c r="P5" s="78">
        <f t="shared" si="0"/>
        <v>32918269</v>
      </c>
      <c r="Q5" s="80">
        <f t="shared" si="1"/>
        <v>43334</v>
      </c>
      <c r="R5" s="81">
        <f t="shared" si="2"/>
        <v>759.6406747588499</v>
      </c>
    </row>
    <row r="6" spans="1:18" ht="15">
      <c r="A6" s="76" t="s">
        <v>807</v>
      </c>
      <c r="B6" s="76" t="s">
        <v>808</v>
      </c>
      <c r="C6" s="76" t="s">
        <v>3</v>
      </c>
      <c r="D6" s="76" t="s">
        <v>3</v>
      </c>
      <c r="E6" s="76" t="s">
        <v>3</v>
      </c>
      <c r="F6" s="77" t="b">
        <v>1</v>
      </c>
      <c r="G6" s="76" t="s">
        <v>200</v>
      </c>
      <c r="H6" s="76" t="s">
        <v>45</v>
      </c>
      <c r="I6" s="78">
        <v>42226488</v>
      </c>
      <c r="J6" s="58">
        <v>100</v>
      </c>
      <c r="K6" s="58">
        <v>99</v>
      </c>
      <c r="L6" s="69">
        <v>70788</v>
      </c>
      <c r="P6" s="78">
        <f t="shared" si="0"/>
        <v>42226488</v>
      </c>
      <c r="Q6" s="80">
        <f t="shared" si="1"/>
        <v>70788</v>
      </c>
      <c r="R6" s="81">
        <f t="shared" si="2"/>
        <v>596.5204271910493</v>
      </c>
    </row>
    <row r="7" spans="1:18" ht="15">
      <c r="A7" s="93" t="s">
        <v>886</v>
      </c>
      <c r="B7" s="76" t="s">
        <v>887</v>
      </c>
      <c r="C7" s="76" t="s">
        <v>3</v>
      </c>
      <c r="D7" s="76" t="s">
        <v>3</v>
      </c>
      <c r="E7" s="76" t="s">
        <v>3</v>
      </c>
      <c r="F7" s="77" t="b">
        <v>1</v>
      </c>
      <c r="G7" s="76" t="s">
        <v>200</v>
      </c>
      <c r="H7" s="94" t="s">
        <v>45</v>
      </c>
      <c r="I7" s="95">
        <v>47780380</v>
      </c>
      <c r="J7" s="58">
        <v>120</v>
      </c>
      <c r="K7" s="58">
        <v>120</v>
      </c>
      <c r="L7" s="69">
        <v>71240</v>
      </c>
      <c r="P7" s="78">
        <f t="shared" si="0"/>
        <v>47780380</v>
      </c>
      <c r="Q7" s="80">
        <f t="shared" si="1"/>
        <v>71240</v>
      </c>
      <c r="R7" s="81">
        <f t="shared" si="2"/>
        <v>670.6959573273442</v>
      </c>
    </row>
    <row r="8" spans="1:19" ht="15">
      <c r="A8" s="93"/>
      <c r="B8" s="76"/>
      <c r="C8" s="76"/>
      <c r="D8" s="76"/>
      <c r="E8" s="76"/>
      <c r="F8" s="77"/>
      <c r="G8" s="76"/>
      <c r="H8" s="94"/>
      <c r="I8" s="95"/>
      <c r="O8" s="91"/>
      <c r="P8" s="91">
        <f>SUM(P2:P7)</f>
        <v>233486896</v>
      </c>
      <c r="Q8" s="92">
        <f>SUM(Q2:Q7)</f>
        <v>392735</v>
      </c>
      <c r="R8" s="85">
        <f t="shared" si="2"/>
        <v>594.5151208830382</v>
      </c>
      <c r="S8" s="103" t="s">
        <v>920</v>
      </c>
    </row>
    <row r="9" spans="1:19" ht="15">
      <c r="A9" s="93"/>
      <c r="B9" s="76"/>
      <c r="C9" s="76"/>
      <c r="D9" s="76"/>
      <c r="E9" s="76"/>
      <c r="F9" s="77"/>
      <c r="G9" s="76"/>
      <c r="H9" s="94"/>
      <c r="I9" s="95"/>
      <c r="O9" s="91"/>
      <c r="Q9" s="80"/>
      <c r="R9" s="85"/>
      <c r="S9" s="86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7" r:id="rId1"/>
  <headerFooter alignWithMargins="0">
    <oddHeader>&amp;CCALIFORNIA TAX CREDIT ALLOCATION COMMITTEE
PRELIMINARY GEOGRAPHIC APPORTIONMENT UPDATE
HOUSING COST FACTOR DATASET
9% AWARDED NEW CONSTRUCTION PROJECTS
SAN FRANCISCO COUNTY
2006 - 2011 ROUND 1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50.42187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1.7109375" style="57" customWidth="1"/>
    <col min="13" max="13" width="11.8515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1.140625" style="58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ht="15">
      <c r="A2" s="76" t="s">
        <v>185</v>
      </c>
      <c r="B2" s="76" t="s">
        <v>186</v>
      </c>
      <c r="C2" s="76" t="s">
        <v>44</v>
      </c>
      <c r="D2" s="76" t="s">
        <v>44</v>
      </c>
      <c r="E2" s="76" t="s">
        <v>945</v>
      </c>
      <c r="F2" s="77" t="b">
        <v>1</v>
      </c>
      <c r="G2" s="76" t="s">
        <v>71</v>
      </c>
      <c r="H2" s="76" t="s">
        <v>45</v>
      </c>
      <c r="I2" s="78">
        <v>17274770</v>
      </c>
      <c r="J2" s="60">
        <v>81</v>
      </c>
      <c r="K2" s="60">
        <v>80</v>
      </c>
      <c r="L2" s="79">
        <v>87756</v>
      </c>
      <c r="M2" s="62"/>
      <c r="O2" s="78">
        <v>16121199</v>
      </c>
      <c r="P2" s="78">
        <f aca="true" t="shared" si="0" ref="P2:P8">IF(O2&gt;0,O2,I2)</f>
        <v>16121199</v>
      </c>
      <c r="Q2" s="80">
        <f>IF(M2&gt;0,M2,L2)</f>
        <v>87756</v>
      </c>
      <c r="R2" s="81">
        <f aca="true" t="shared" si="1" ref="R2:R8">P2/Q2</f>
        <v>183.70480650895666</v>
      </c>
    </row>
    <row r="3" spans="1:18" ht="15">
      <c r="A3" s="76"/>
      <c r="B3" s="76"/>
      <c r="C3" s="76"/>
      <c r="D3" s="76"/>
      <c r="E3" s="76"/>
      <c r="F3" s="77"/>
      <c r="G3" s="76"/>
      <c r="H3" s="76"/>
      <c r="I3" s="78"/>
      <c r="J3" s="60"/>
      <c r="K3" s="60"/>
      <c r="L3" s="70"/>
      <c r="M3" s="62"/>
      <c r="R3" s="81"/>
    </row>
    <row r="4" spans="1:18" ht="15">
      <c r="A4" s="76" t="s">
        <v>348</v>
      </c>
      <c r="B4" s="76" t="s">
        <v>349</v>
      </c>
      <c r="C4" s="76" t="s">
        <v>350</v>
      </c>
      <c r="D4" s="76" t="s">
        <v>52</v>
      </c>
      <c r="E4" s="76" t="s">
        <v>945</v>
      </c>
      <c r="F4" s="77" t="b">
        <v>1</v>
      </c>
      <c r="G4" s="76" t="s">
        <v>71</v>
      </c>
      <c r="H4" s="76" t="s">
        <v>45</v>
      </c>
      <c r="I4" s="78">
        <v>15776926</v>
      </c>
      <c r="J4" s="60">
        <v>81</v>
      </c>
      <c r="K4" s="60">
        <v>80</v>
      </c>
      <c r="L4" s="70">
        <v>91688</v>
      </c>
      <c r="M4" s="62"/>
      <c r="N4" s="87"/>
      <c r="O4" s="78">
        <v>15867680</v>
      </c>
      <c r="P4" s="78">
        <f t="shared" si="0"/>
        <v>15867680</v>
      </c>
      <c r="Q4" s="80">
        <f>IF(M4&gt;0,M4,L4)</f>
        <v>91688</v>
      </c>
      <c r="R4" s="81">
        <f t="shared" si="1"/>
        <v>173.06168746182706</v>
      </c>
    </row>
    <row r="5" spans="1:18" ht="15">
      <c r="A5" s="76"/>
      <c r="B5" s="76"/>
      <c r="C5" s="76"/>
      <c r="D5" s="76"/>
      <c r="E5" s="76"/>
      <c r="F5" s="77"/>
      <c r="G5" s="76"/>
      <c r="H5" s="76"/>
      <c r="I5" s="78"/>
      <c r="J5" s="60"/>
      <c r="K5" s="60"/>
      <c r="L5" s="70"/>
      <c r="M5" s="62"/>
      <c r="N5" s="87"/>
      <c r="Q5" s="80"/>
      <c r="R5" s="81"/>
    </row>
    <row r="6" spans="1:18" ht="15">
      <c r="A6" s="76" t="s">
        <v>530</v>
      </c>
      <c r="B6" s="76" t="s">
        <v>531</v>
      </c>
      <c r="C6" s="76" t="s">
        <v>532</v>
      </c>
      <c r="D6" s="76" t="s">
        <v>43</v>
      </c>
      <c r="E6" s="76" t="s">
        <v>945</v>
      </c>
      <c r="F6" s="77" t="b">
        <v>1</v>
      </c>
      <c r="G6" s="76" t="s">
        <v>200</v>
      </c>
      <c r="H6" s="76" t="s">
        <v>45</v>
      </c>
      <c r="I6" s="78">
        <v>21727218</v>
      </c>
      <c r="J6" s="58">
        <v>73</v>
      </c>
      <c r="K6" s="58">
        <v>72</v>
      </c>
      <c r="L6" s="69">
        <v>85219</v>
      </c>
      <c r="M6" s="62"/>
      <c r="N6" s="87"/>
      <c r="P6" s="78">
        <f t="shared" si="0"/>
        <v>21727218</v>
      </c>
      <c r="Q6" s="80">
        <f>IF(M6&gt;0,M6,L6)</f>
        <v>85219</v>
      </c>
      <c r="R6" s="81">
        <f t="shared" si="1"/>
        <v>254.95743906875228</v>
      </c>
    </row>
    <row r="7" spans="1:18" ht="15">
      <c r="A7" s="76"/>
      <c r="B7" s="76"/>
      <c r="C7" s="76"/>
      <c r="D7" s="76"/>
      <c r="E7" s="76"/>
      <c r="F7" s="77"/>
      <c r="G7" s="76"/>
      <c r="H7" s="76"/>
      <c r="I7" s="78"/>
      <c r="L7" s="69"/>
      <c r="M7" s="62"/>
      <c r="N7" s="87"/>
      <c r="R7" s="81"/>
    </row>
    <row r="8" spans="1:18" ht="15">
      <c r="A8" s="76" t="s">
        <v>788</v>
      </c>
      <c r="B8" s="76" t="s">
        <v>789</v>
      </c>
      <c r="C8" s="76" t="s">
        <v>790</v>
      </c>
      <c r="D8" s="76" t="s">
        <v>30</v>
      </c>
      <c r="E8" s="76" t="s">
        <v>945</v>
      </c>
      <c r="F8" s="77" t="b">
        <v>1</v>
      </c>
      <c r="G8" s="76" t="s">
        <v>200</v>
      </c>
      <c r="H8" s="76" t="s">
        <v>45</v>
      </c>
      <c r="I8" s="78">
        <v>8082544</v>
      </c>
      <c r="J8" s="58">
        <v>29</v>
      </c>
      <c r="K8" s="58">
        <v>28</v>
      </c>
      <c r="L8" s="69">
        <v>23859</v>
      </c>
      <c r="P8" s="78">
        <f t="shared" si="0"/>
        <v>8082544</v>
      </c>
      <c r="Q8" s="80">
        <f>IF(M8&gt;0,M8,L8)</f>
        <v>23859</v>
      </c>
      <c r="R8" s="81">
        <f t="shared" si="1"/>
        <v>338.76289869650867</v>
      </c>
    </row>
    <row r="9" spans="1:18" ht="15">
      <c r="A9" s="76"/>
      <c r="B9" s="76"/>
      <c r="C9" s="76"/>
      <c r="D9" s="76"/>
      <c r="E9" s="76"/>
      <c r="F9" s="77"/>
      <c r="G9" s="76"/>
      <c r="H9" s="76"/>
      <c r="I9" s="78"/>
      <c r="L9" s="69"/>
      <c r="R9" s="81"/>
    </row>
    <row r="10" spans="1:18" ht="15">
      <c r="A10" s="76" t="s">
        <v>177</v>
      </c>
      <c r="B10" s="76" t="s">
        <v>178</v>
      </c>
      <c r="C10" s="76" t="s">
        <v>179</v>
      </c>
      <c r="D10" s="76" t="s">
        <v>36</v>
      </c>
      <c r="E10" s="76" t="s">
        <v>945</v>
      </c>
      <c r="F10" s="77" t="b">
        <v>1</v>
      </c>
      <c r="G10" s="76" t="s">
        <v>71</v>
      </c>
      <c r="H10" s="76" t="s">
        <v>45</v>
      </c>
      <c r="I10" s="78">
        <v>8031663</v>
      </c>
      <c r="J10" s="60">
        <v>54</v>
      </c>
      <c r="K10" s="60">
        <v>53</v>
      </c>
      <c r="L10" s="70">
        <v>32269</v>
      </c>
      <c r="O10" s="78">
        <v>9035831</v>
      </c>
      <c r="P10" s="78">
        <f>IF(O10&gt;0,O10,I10)</f>
        <v>9035831</v>
      </c>
      <c r="Q10" s="80">
        <f>IF(M10&gt;0,M10,L10)</f>
        <v>32269</v>
      </c>
      <c r="R10" s="81">
        <f>P10/Q10</f>
        <v>280.01583563172085</v>
      </c>
    </row>
    <row r="11" spans="1:18" ht="15">
      <c r="A11" s="76"/>
      <c r="B11" s="76"/>
      <c r="C11" s="76"/>
      <c r="D11" s="76"/>
      <c r="E11" s="76"/>
      <c r="F11" s="77"/>
      <c r="G11" s="76"/>
      <c r="H11" s="76"/>
      <c r="I11" s="78"/>
      <c r="J11" s="60"/>
      <c r="K11" s="60"/>
      <c r="L11" s="70"/>
      <c r="Q11" s="80"/>
      <c r="R11" s="81"/>
    </row>
    <row r="12" spans="1:21" ht="15">
      <c r="A12" s="76" t="s">
        <v>631</v>
      </c>
      <c r="B12" s="76" t="s">
        <v>632</v>
      </c>
      <c r="C12" s="76" t="s">
        <v>633</v>
      </c>
      <c r="D12" s="76" t="s">
        <v>58</v>
      </c>
      <c r="E12" s="76" t="s">
        <v>945</v>
      </c>
      <c r="F12" s="77" t="b">
        <v>1</v>
      </c>
      <c r="G12" s="76" t="s">
        <v>200</v>
      </c>
      <c r="H12" s="76" t="s">
        <v>45</v>
      </c>
      <c r="I12" s="78">
        <v>17806894</v>
      </c>
      <c r="J12" s="87">
        <v>72</v>
      </c>
      <c r="K12" s="87">
        <v>71</v>
      </c>
      <c r="L12" s="90">
        <v>52116</v>
      </c>
      <c r="M12" s="62"/>
      <c r="N12" s="87"/>
      <c r="P12" s="78">
        <f>IF(O12&gt;0,O12,I12)</f>
        <v>17806894</v>
      </c>
      <c r="Q12" s="80">
        <f>IF(M12&gt;0,M12,L12)</f>
        <v>52116</v>
      </c>
      <c r="R12" s="81">
        <f>P12/Q12</f>
        <v>341.67806431805974</v>
      </c>
      <c r="S12" s="80"/>
      <c r="T12" s="78"/>
      <c r="U12" s="87"/>
    </row>
    <row r="13" spans="1:21" ht="15">
      <c r="A13" s="76" t="s">
        <v>744</v>
      </c>
      <c r="B13" s="76" t="s">
        <v>745</v>
      </c>
      <c r="C13" s="76" t="s">
        <v>633</v>
      </c>
      <c r="D13" s="76" t="s">
        <v>58</v>
      </c>
      <c r="E13" s="76" t="s">
        <v>945</v>
      </c>
      <c r="F13" s="77" t="b">
        <v>1</v>
      </c>
      <c r="G13" s="76" t="s">
        <v>200</v>
      </c>
      <c r="H13" s="76" t="s">
        <v>45</v>
      </c>
      <c r="I13" s="78">
        <v>10167145</v>
      </c>
      <c r="J13" s="87">
        <v>31</v>
      </c>
      <c r="K13" s="87">
        <v>30</v>
      </c>
      <c r="L13" s="90">
        <v>31774</v>
      </c>
      <c r="M13" s="62"/>
      <c r="N13" s="87"/>
      <c r="P13" s="78">
        <f>IF(O13&gt;0,O13,I13)</f>
        <v>10167145</v>
      </c>
      <c r="Q13" s="80">
        <f>IF(M13&gt;0,M13,L13)</f>
        <v>31774</v>
      </c>
      <c r="R13" s="81">
        <f>P13/Q13</f>
        <v>319.9831623339838</v>
      </c>
      <c r="S13" s="80"/>
      <c r="T13" s="78"/>
      <c r="U13" s="87"/>
    </row>
    <row r="14" spans="1:21" ht="15">
      <c r="A14" s="76"/>
      <c r="B14" s="76"/>
      <c r="C14" s="76"/>
      <c r="D14" s="76"/>
      <c r="E14" s="76"/>
      <c r="F14" s="77"/>
      <c r="G14" s="76"/>
      <c r="H14" s="76"/>
      <c r="I14" s="78"/>
      <c r="J14" s="87"/>
      <c r="K14" s="87"/>
      <c r="L14" s="90"/>
      <c r="M14" s="62"/>
      <c r="N14" s="87"/>
      <c r="Q14" s="80"/>
      <c r="R14" s="81"/>
      <c r="S14" s="80"/>
      <c r="T14" s="78"/>
      <c r="U14" s="87"/>
    </row>
    <row r="15" spans="1:21" s="59" customFormat="1" ht="15">
      <c r="A15" s="82" t="s">
        <v>78</v>
      </c>
      <c r="B15" s="82" t="s">
        <v>79</v>
      </c>
      <c r="C15" s="82" t="s">
        <v>80</v>
      </c>
      <c r="D15" s="82" t="s">
        <v>60</v>
      </c>
      <c r="E15" s="82" t="s">
        <v>945</v>
      </c>
      <c r="F15" s="83" t="b">
        <v>1</v>
      </c>
      <c r="G15" s="82" t="s">
        <v>71</v>
      </c>
      <c r="H15" s="82" t="s">
        <v>45</v>
      </c>
      <c r="I15" s="84">
        <v>11273000</v>
      </c>
      <c r="J15" s="60">
        <v>61</v>
      </c>
      <c r="K15" s="60">
        <v>60</v>
      </c>
      <c r="L15" s="61">
        <v>57234</v>
      </c>
      <c r="M15" s="56"/>
      <c r="N15" s="66"/>
      <c r="O15" s="84">
        <v>11159806</v>
      </c>
      <c r="P15" s="78">
        <f>IF(O15&gt;0,O15,I15)</f>
        <v>11159806</v>
      </c>
      <c r="Q15" s="80">
        <f>IF(M15&gt;0,M15,L15)</f>
        <v>57234</v>
      </c>
      <c r="R15" s="81">
        <f>P15/Q15</f>
        <v>194.98560296327358</v>
      </c>
      <c r="S15" s="80"/>
      <c r="T15" s="78"/>
      <c r="U15" s="66"/>
    </row>
    <row r="16" spans="1:18" ht="15">
      <c r="A16" s="76"/>
      <c r="B16" s="76"/>
      <c r="C16" s="76"/>
      <c r="D16" s="76"/>
      <c r="E16" s="76"/>
      <c r="F16" s="77"/>
      <c r="G16" s="76"/>
      <c r="H16" s="76"/>
      <c r="I16" s="78"/>
      <c r="J16" s="60"/>
      <c r="K16" s="60"/>
      <c r="L16" s="70"/>
      <c r="R16" s="81"/>
    </row>
    <row r="17" spans="1:18" ht="15">
      <c r="A17" s="76" t="s">
        <v>137</v>
      </c>
      <c r="B17" s="76" t="s">
        <v>138</v>
      </c>
      <c r="C17" s="76" t="s">
        <v>139</v>
      </c>
      <c r="D17" s="76" t="s">
        <v>33</v>
      </c>
      <c r="E17" s="76" t="s">
        <v>945</v>
      </c>
      <c r="F17" s="77" t="b">
        <v>1</v>
      </c>
      <c r="G17" s="76" t="s">
        <v>71</v>
      </c>
      <c r="H17" s="76" t="s">
        <v>45</v>
      </c>
      <c r="I17" s="78">
        <v>12304615</v>
      </c>
      <c r="J17" s="60">
        <v>61</v>
      </c>
      <c r="K17" s="60">
        <v>60</v>
      </c>
      <c r="L17" s="70">
        <v>66784</v>
      </c>
      <c r="O17" s="78">
        <v>12900934</v>
      </c>
      <c r="P17" s="78">
        <f>IF(O17&gt;0,O17,I17)</f>
        <v>12900934</v>
      </c>
      <c r="Q17" s="80">
        <f>IF(M17&gt;0,M17,L17)</f>
        <v>66784</v>
      </c>
      <c r="R17" s="81">
        <f>P17/Q17</f>
        <v>193.17402371825588</v>
      </c>
    </row>
    <row r="18" spans="1:18" ht="15">
      <c r="A18" s="76"/>
      <c r="B18" s="76"/>
      <c r="C18" s="76"/>
      <c r="D18" s="76"/>
      <c r="E18" s="76"/>
      <c r="F18" s="77"/>
      <c r="G18" s="76"/>
      <c r="H18" s="76"/>
      <c r="I18" s="78"/>
      <c r="J18" s="60"/>
      <c r="K18" s="60"/>
      <c r="L18" s="61"/>
      <c r="O18" s="57"/>
      <c r="R18" s="81"/>
    </row>
    <row r="19" ht="15">
      <c r="O19" s="57"/>
    </row>
    <row r="20" ht="15">
      <c r="O20" s="57"/>
    </row>
    <row r="21" spans="15:18" ht="15">
      <c r="O21" s="57"/>
      <c r="Q21" s="80"/>
      <c r="R21" s="85"/>
    </row>
    <row r="22" spans="15:19" ht="15">
      <c r="O22" s="57"/>
      <c r="R22" s="85"/>
      <c r="S22" s="86"/>
    </row>
    <row r="23" ht="15">
      <c r="O23" s="57"/>
    </row>
    <row r="24" ht="15">
      <c r="O24" s="57"/>
    </row>
    <row r="25" ht="15">
      <c r="O25" s="57"/>
    </row>
    <row r="26" ht="15">
      <c r="O26" s="57"/>
    </row>
    <row r="27" ht="15">
      <c r="O27" s="57"/>
    </row>
    <row r="28" ht="15">
      <c r="O28" s="57"/>
    </row>
    <row r="29" ht="15">
      <c r="O29" s="57"/>
    </row>
    <row r="30" ht="15">
      <c r="O30" s="57"/>
    </row>
    <row r="31" ht="15">
      <c r="O31" s="57"/>
    </row>
    <row r="32" ht="15">
      <c r="O32" s="57"/>
    </row>
    <row r="33" ht="15">
      <c r="O33" s="57"/>
    </row>
    <row r="34" ht="15">
      <c r="O34" s="57"/>
    </row>
    <row r="35" ht="15">
      <c r="O35" s="57"/>
    </row>
    <row r="36" ht="15">
      <c r="O36" s="57"/>
    </row>
    <row r="37" ht="15">
      <c r="O37" s="57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6" r:id="rId1"/>
  <headerFooter alignWithMargins="0">
    <oddHeader>&amp;CCALIFORNIA TAX CREDIT ALLOCATION COMMITTEE
PRELIMINARY GEOGRAPHIC APPORTIONMENT UPDATE
HOUSING COST FACTOR DATASET
9% AWARDED NEW CONSTRUCTION PROJECTS
RURAL REGION
2006 - 2011 ROUND 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5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6.421875" style="58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3.140625" style="57" customWidth="1"/>
    <col min="13" max="13" width="11.7109375" style="57" customWidth="1"/>
    <col min="14" max="14" width="9.140625" style="58" hidden="1" customWidth="1"/>
    <col min="15" max="17" width="16.7109375" style="78" customWidth="1"/>
    <col min="18" max="18" width="13.421875" style="78" customWidth="1"/>
    <col min="19" max="19" width="13.421875" style="80" customWidth="1"/>
    <col min="20" max="20" width="13.421875" style="78" customWidth="1"/>
    <col min="21" max="21" width="28.28125" style="58" customWidth="1"/>
    <col min="22" max="16384" width="9.140625" style="58" customWidth="1"/>
  </cols>
  <sheetData>
    <row r="1" spans="1:21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75" t="s">
        <v>947</v>
      </c>
      <c r="T1" s="74" t="s">
        <v>928</v>
      </c>
      <c r="U1" s="65" t="s">
        <v>67</v>
      </c>
    </row>
    <row r="2" spans="1:21" ht="15">
      <c r="A2" s="76" t="s">
        <v>151</v>
      </c>
      <c r="B2" s="76" t="s">
        <v>152</v>
      </c>
      <c r="C2" s="76" t="s">
        <v>153</v>
      </c>
      <c r="D2" s="76" t="s">
        <v>17</v>
      </c>
      <c r="E2" s="76" t="s">
        <v>103</v>
      </c>
      <c r="F2" s="77" t="b">
        <v>1</v>
      </c>
      <c r="G2" s="76" t="s">
        <v>71</v>
      </c>
      <c r="H2" s="76" t="s">
        <v>45</v>
      </c>
      <c r="I2" s="78">
        <v>18002692</v>
      </c>
      <c r="J2" s="60">
        <v>65</v>
      </c>
      <c r="K2" s="60">
        <v>64</v>
      </c>
      <c r="L2" s="70">
        <v>53085</v>
      </c>
      <c r="M2" s="62"/>
      <c r="N2" s="87"/>
      <c r="O2" s="78">
        <v>20344449</v>
      </c>
      <c r="P2" s="78">
        <f aca="true" t="shared" si="0" ref="P2:P11">IF(O2&gt;0,O2,I2)</f>
        <v>20344449</v>
      </c>
      <c r="Q2" s="80">
        <f aca="true" t="shared" si="1" ref="Q2:Q11">IF(M2&gt;0,M2,L2)</f>
        <v>53085</v>
      </c>
      <c r="R2" s="81">
        <f>P2/Q2</f>
        <v>383.2428934727324</v>
      </c>
      <c r="S2" s="80">
        <f aca="true" t="shared" si="2" ref="S2:S11">Q2/J2</f>
        <v>816.6923076923077</v>
      </c>
      <c r="T2" s="78">
        <f aca="true" t="shared" si="3" ref="T2:T11">P2/J2</f>
        <v>312991.5230769231</v>
      </c>
      <c r="U2" s="87"/>
    </row>
    <row r="3" spans="1:21" ht="15">
      <c r="A3" s="76" t="s">
        <v>154</v>
      </c>
      <c r="B3" s="76" t="s">
        <v>155</v>
      </c>
      <c r="C3" s="76" t="s">
        <v>156</v>
      </c>
      <c r="D3" s="76" t="s">
        <v>17</v>
      </c>
      <c r="E3" s="76" t="s">
        <v>103</v>
      </c>
      <c r="F3" s="77" t="b">
        <v>1</v>
      </c>
      <c r="G3" s="76" t="s">
        <v>71</v>
      </c>
      <c r="H3" s="76" t="s">
        <v>45</v>
      </c>
      <c r="I3" s="78">
        <v>18669088</v>
      </c>
      <c r="J3" s="60">
        <v>60</v>
      </c>
      <c r="K3" s="60">
        <v>59</v>
      </c>
      <c r="L3" s="70">
        <v>59575</v>
      </c>
      <c r="M3" s="62"/>
      <c r="N3" s="87"/>
      <c r="O3" s="78">
        <v>14899176</v>
      </c>
      <c r="P3" s="78">
        <f t="shared" si="0"/>
        <v>14899176</v>
      </c>
      <c r="Q3" s="80">
        <f t="shared" si="1"/>
        <v>59575</v>
      </c>
      <c r="R3" s="81">
        <f aca="true" t="shared" si="4" ref="R3:R66">P3/Q3</f>
        <v>250.09107847251363</v>
      </c>
      <c r="S3" s="80">
        <f t="shared" si="2"/>
        <v>992.9166666666666</v>
      </c>
      <c r="T3" s="78">
        <f t="shared" si="3"/>
        <v>248319.6</v>
      </c>
      <c r="U3" s="87"/>
    </row>
    <row r="4" spans="1:21" ht="15">
      <c r="A4" s="76" t="s">
        <v>342</v>
      </c>
      <c r="B4" s="76" t="s">
        <v>343</v>
      </c>
      <c r="C4" s="76" t="s">
        <v>153</v>
      </c>
      <c r="D4" s="76" t="s">
        <v>17</v>
      </c>
      <c r="E4" s="76" t="s">
        <v>103</v>
      </c>
      <c r="F4" s="77" t="b">
        <v>1</v>
      </c>
      <c r="G4" s="76" t="s">
        <v>71</v>
      </c>
      <c r="H4" s="76" t="s">
        <v>45</v>
      </c>
      <c r="I4" s="78">
        <v>20391767</v>
      </c>
      <c r="J4" s="60">
        <v>61</v>
      </c>
      <c r="K4" s="60">
        <v>60</v>
      </c>
      <c r="L4" s="70">
        <v>62691</v>
      </c>
      <c r="M4" s="62"/>
      <c r="N4" s="87"/>
      <c r="O4" s="78">
        <v>19723753</v>
      </c>
      <c r="P4" s="78">
        <f t="shared" si="0"/>
        <v>19723753</v>
      </c>
      <c r="Q4" s="80">
        <f t="shared" si="1"/>
        <v>62691</v>
      </c>
      <c r="R4" s="81">
        <f t="shared" si="4"/>
        <v>314.61857363895933</v>
      </c>
      <c r="S4" s="80">
        <f t="shared" si="2"/>
        <v>1027.72131147541</v>
      </c>
      <c r="T4" s="78">
        <f t="shared" si="3"/>
        <v>323340.2131147541</v>
      </c>
      <c r="U4" s="87"/>
    </row>
    <row r="5" spans="1:21" ht="15">
      <c r="A5" s="76" t="s">
        <v>375</v>
      </c>
      <c r="B5" s="76" t="s">
        <v>376</v>
      </c>
      <c r="C5" s="76" t="s">
        <v>153</v>
      </c>
      <c r="D5" s="76" t="s">
        <v>17</v>
      </c>
      <c r="E5" s="76" t="s">
        <v>103</v>
      </c>
      <c r="F5" s="77" t="b">
        <v>1</v>
      </c>
      <c r="G5" s="76" t="s">
        <v>71</v>
      </c>
      <c r="H5" s="76" t="s">
        <v>45</v>
      </c>
      <c r="I5" s="78">
        <v>12434795</v>
      </c>
      <c r="J5" s="60">
        <v>58</v>
      </c>
      <c r="K5" s="60">
        <v>57</v>
      </c>
      <c r="L5" s="70">
        <v>60485</v>
      </c>
      <c r="M5" s="62"/>
      <c r="N5" s="87"/>
      <c r="O5" s="78">
        <v>13186901</v>
      </c>
      <c r="P5" s="78">
        <f t="shared" si="0"/>
        <v>13186901</v>
      </c>
      <c r="Q5" s="80">
        <f t="shared" si="1"/>
        <v>60485</v>
      </c>
      <c r="R5" s="81">
        <f t="shared" si="4"/>
        <v>218.01936017194345</v>
      </c>
      <c r="S5" s="80">
        <f t="shared" si="2"/>
        <v>1042.844827586207</v>
      </c>
      <c r="T5" s="78">
        <f t="shared" si="3"/>
        <v>227360.3620689655</v>
      </c>
      <c r="U5" s="87"/>
    </row>
    <row r="6" spans="1:21" ht="15">
      <c r="A6" s="76" t="s">
        <v>573</v>
      </c>
      <c r="B6" s="76" t="s">
        <v>574</v>
      </c>
      <c r="C6" s="76" t="s">
        <v>251</v>
      </c>
      <c r="D6" s="76" t="s">
        <v>17</v>
      </c>
      <c r="E6" s="76" t="s">
        <v>103</v>
      </c>
      <c r="F6" s="77" t="b">
        <v>1</v>
      </c>
      <c r="G6" s="76" t="s">
        <v>200</v>
      </c>
      <c r="H6" s="76" t="s">
        <v>45</v>
      </c>
      <c r="I6" s="78">
        <v>6253149</v>
      </c>
      <c r="J6" s="87">
        <v>16</v>
      </c>
      <c r="K6" s="87">
        <v>15</v>
      </c>
      <c r="L6" s="90">
        <v>11592</v>
      </c>
      <c r="M6" s="62"/>
      <c r="N6" s="87"/>
      <c r="P6" s="78">
        <f t="shared" si="0"/>
        <v>6253149</v>
      </c>
      <c r="Q6" s="80">
        <f t="shared" si="1"/>
        <v>11592</v>
      </c>
      <c r="R6" s="81">
        <f t="shared" si="4"/>
        <v>539.4365942028985</v>
      </c>
      <c r="S6" s="80">
        <f t="shared" si="2"/>
        <v>724.5</v>
      </c>
      <c r="T6" s="78">
        <f t="shared" si="3"/>
        <v>390821.8125</v>
      </c>
      <c r="U6" s="87"/>
    </row>
    <row r="7" spans="1:21" ht="15">
      <c r="A7" s="76" t="s">
        <v>593</v>
      </c>
      <c r="B7" s="76" t="s">
        <v>594</v>
      </c>
      <c r="C7" s="76" t="s">
        <v>595</v>
      </c>
      <c r="D7" s="76" t="s">
        <v>17</v>
      </c>
      <c r="E7" s="76" t="s">
        <v>103</v>
      </c>
      <c r="F7" s="77" t="b">
        <v>1</v>
      </c>
      <c r="G7" s="76" t="s">
        <v>200</v>
      </c>
      <c r="H7" s="76" t="s">
        <v>45</v>
      </c>
      <c r="I7" s="78">
        <v>28869126</v>
      </c>
      <c r="J7" s="87">
        <v>64</v>
      </c>
      <c r="K7" s="87">
        <v>63</v>
      </c>
      <c r="L7" s="90">
        <v>92409</v>
      </c>
      <c r="M7" s="62"/>
      <c r="N7" s="87"/>
      <c r="P7" s="78">
        <f t="shared" si="0"/>
        <v>28869126</v>
      </c>
      <c r="Q7" s="80">
        <f t="shared" si="1"/>
        <v>92409</v>
      </c>
      <c r="R7" s="81">
        <f t="shared" si="4"/>
        <v>312.40599941564136</v>
      </c>
      <c r="S7" s="80">
        <f t="shared" si="2"/>
        <v>1443.890625</v>
      </c>
      <c r="T7" s="78">
        <f t="shared" si="3"/>
        <v>451080.09375</v>
      </c>
      <c r="U7" s="87"/>
    </row>
    <row r="8" spans="1:21" ht="15">
      <c r="A8" s="76" t="s">
        <v>707</v>
      </c>
      <c r="B8" s="76" t="s">
        <v>708</v>
      </c>
      <c r="C8" s="76" t="s">
        <v>153</v>
      </c>
      <c r="D8" s="76" t="s">
        <v>17</v>
      </c>
      <c r="E8" s="76" t="s">
        <v>103</v>
      </c>
      <c r="F8" s="77" t="b">
        <v>1</v>
      </c>
      <c r="G8" s="76" t="s">
        <v>200</v>
      </c>
      <c r="H8" s="76" t="s">
        <v>45</v>
      </c>
      <c r="I8" s="78">
        <v>27525531</v>
      </c>
      <c r="J8" s="87">
        <v>70</v>
      </c>
      <c r="K8" s="87">
        <v>69</v>
      </c>
      <c r="L8" s="90">
        <v>61110</v>
      </c>
      <c r="M8" s="62"/>
      <c r="N8" s="87"/>
      <c r="P8" s="78">
        <f t="shared" si="0"/>
        <v>27525531</v>
      </c>
      <c r="Q8" s="80">
        <f t="shared" si="1"/>
        <v>61110</v>
      </c>
      <c r="R8" s="81">
        <f t="shared" si="4"/>
        <v>450.42596956308296</v>
      </c>
      <c r="S8" s="80">
        <f t="shared" si="2"/>
        <v>873</v>
      </c>
      <c r="T8" s="78">
        <f t="shared" si="3"/>
        <v>393221.8714285714</v>
      </c>
      <c r="U8" s="87"/>
    </row>
    <row r="9" spans="1:21" ht="15">
      <c r="A9" s="76" t="s">
        <v>781</v>
      </c>
      <c r="B9" s="76" t="s">
        <v>782</v>
      </c>
      <c r="C9" s="76" t="s">
        <v>689</v>
      </c>
      <c r="D9" s="76" t="s">
        <v>17</v>
      </c>
      <c r="E9" s="76" t="s">
        <v>103</v>
      </c>
      <c r="F9" s="77" t="b">
        <v>1</v>
      </c>
      <c r="G9" s="76" t="s">
        <v>200</v>
      </c>
      <c r="H9" s="76" t="s">
        <v>45</v>
      </c>
      <c r="I9" s="78">
        <v>33102945</v>
      </c>
      <c r="J9" s="87">
        <v>57</v>
      </c>
      <c r="K9" s="87">
        <v>56</v>
      </c>
      <c r="L9" s="90">
        <v>119044</v>
      </c>
      <c r="M9" s="62"/>
      <c r="N9" s="87"/>
      <c r="P9" s="78">
        <f t="shared" si="0"/>
        <v>33102945</v>
      </c>
      <c r="Q9" s="80">
        <f t="shared" si="1"/>
        <v>119044</v>
      </c>
      <c r="R9" s="81">
        <f t="shared" si="4"/>
        <v>278.07319142501933</v>
      </c>
      <c r="S9" s="80">
        <f t="shared" si="2"/>
        <v>2088.4912280701756</v>
      </c>
      <c r="T9" s="78">
        <f t="shared" si="3"/>
        <v>580753.4210526316</v>
      </c>
      <c r="U9" s="87"/>
    </row>
    <row r="10" spans="1:21" ht="15">
      <c r="A10" s="76" t="s">
        <v>822</v>
      </c>
      <c r="B10" s="76" t="s">
        <v>823</v>
      </c>
      <c r="C10" s="76" t="s">
        <v>153</v>
      </c>
      <c r="D10" s="76" t="s">
        <v>17</v>
      </c>
      <c r="E10" s="76" t="s">
        <v>103</v>
      </c>
      <c r="F10" s="77" t="b">
        <v>1</v>
      </c>
      <c r="G10" s="76" t="s">
        <v>200</v>
      </c>
      <c r="H10" s="76" t="s">
        <v>45</v>
      </c>
      <c r="I10" s="78">
        <v>22774551</v>
      </c>
      <c r="J10" s="87">
        <v>55</v>
      </c>
      <c r="K10" s="87">
        <v>54</v>
      </c>
      <c r="L10" s="90">
        <v>68899</v>
      </c>
      <c r="M10" s="62"/>
      <c r="N10" s="87"/>
      <c r="P10" s="78">
        <f t="shared" si="0"/>
        <v>22774551</v>
      </c>
      <c r="Q10" s="80">
        <f t="shared" si="1"/>
        <v>68899</v>
      </c>
      <c r="R10" s="81">
        <f t="shared" si="4"/>
        <v>330.5498047867168</v>
      </c>
      <c r="S10" s="80">
        <f t="shared" si="2"/>
        <v>1252.709090909091</v>
      </c>
      <c r="T10" s="78">
        <f t="shared" si="3"/>
        <v>414082.7454545455</v>
      </c>
      <c r="U10" s="87"/>
    </row>
    <row r="11" spans="1:21" ht="15">
      <c r="A11" s="93" t="s">
        <v>892</v>
      </c>
      <c r="B11" s="76" t="s">
        <v>893</v>
      </c>
      <c r="C11" s="76" t="s">
        <v>153</v>
      </c>
      <c r="D11" s="76" t="s">
        <v>17</v>
      </c>
      <c r="E11" s="76" t="s">
        <v>103</v>
      </c>
      <c r="F11" s="77" t="b">
        <v>1</v>
      </c>
      <c r="G11" s="76" t="s">
        <v>200</v>
      </c>
      <c r="H11" s="94" t="s">
        <v>45</v>
      </c>
      <c r="I11" s="95">
        <v>11414423</v>
      </c>
      <c r="J11" s="87">
        <v>32</v>
      </c>
      <c r="K11" s="87">
        <v>31</v>
      </c>
      <c r="L11" s="90">
        <v>47807</v>
      </c>
      <c r="M11" s="62"/>
      <c r="N11" s="87"/>
      <c r="P11" s="78">
        <f t="shared" si="0"/>
        <v>11414423</v>
      </c>
      <c r="Q11" s="80">
        <f t="shared" si="1"/>
        <v>47807</v>
      </c>
      <c r="R11" s="81">
        <f t="shared" si="4"/>
        <v>238.76049532495242</v>
      </c>
      <c r="S11" s="80">
        <f t="shared" si="2"/>
        <v>1493.96875</v>
      </c>
      <c r="T11" s="78">
        <f t="shared" si="3"/>
        <v>356700.71875</v>
      </c>
      <c r="U11" s="87"/>
    </row>
    <row r="12" spans="1:21" ht="15">
      <c r="A12" s="93"/>
      <c r="B12" s="76"/>
      <c r="C12" s="76"/>
      <c r="D12" s="76"/>
      <c r="E12" s="76"/>
      <c r="F12" s="77"/>
      <c r="G12" s="76"/>
      <c r="H12" s="94"/>
      <c r="I12" s="95"/>
      <c r="J12" s="87"/>
      <c r="K12" s="87"/>
      <c r="L12" s="90"/>
      <c r="M12" s="62"/>
      <c r="N12" s="87"/>
      <c r="P12" s="91">
        <f>SUM(P2:P11)</f>
        <v>198094004</v>
      </c>
      <c r="Q12" s="92">
        <f>SUM(Q2:Q11)</f>
        <v>636697</v>
      </c>
      <c r="R12" s="85">
        <f t="shared" si="4"/>
        <v>311.12759130324156</v>
      </c>
      <c r="U12" s="87"/>
    </row>
    <row r="13" spans="1:21" ht="15">
      <c r="A13" s="93"/>
      <c r="B13" s="76"/>
      <c r="C13" s="76"/>
      <c r="D13" s="76"/>
      <c r="E13" s="76"/>
      <c r="F13" s="77"/>
      <c r="G13" s="76"/>
      <c r="H13" s="94"/>
      <c r="I13" s="95"/>
      <c r="J13" s="87"/>
      <c r="K13" s="87"/>
      <c r="L13" s="90"/>
      <c r="M13" s="62"/>
      <c r="N13" s="87"/>
      <c r="R13" s="81"/>
      <c r="U13" s="87"/>
    </row>
    <row r="14" spans="1:21" ht="15">
      <c r="A14" s="76" t="s">
        <v>318</v>
      </c>
      <c r="B14" s="76" t="s">
        <v>319</v>
      </c>
      <c r="C14" s="76" t="s">
        <v>320</v>
      </c>
      <c r="D14" s="76" t="s">
        <v>21</v>
      </c>
      <c r="E14" s="76" t="s">
        <v>88</v>
      </c>
      <c r="F14" s="77" t="b">
        <v>1</v>
      </c>
      <c r="G14" s="76" t="s">
        <v>71</v>
      </c>
      <c r="H14" s="76" t="s">
        <v>45</v>
      </c>
      <c r="I14" s="78">
        <v>18630126</v>
      </c>
      <c r="J14" s="60">
        <v>72</v>
      </c>
      <c r="K14" s="60">
        <v>71</v>
      </c>
      <c r="L14" s="70">
        <v>84004</v>
      </c>
      <c r="M14" s="62">
        <v>83967</v>
      </c>
      <c r="N14" s="87"/>
      <c r="O14" s="78">
        <v>18901162</v>
      </c>
      <c r="P14" s="78">
        <f>IF(O14&gt;0,O14,I14)</f>
        <v>18901162</v>
      </c>
      <c r="Q14" s="80">
        <f>IF(M14&gt;0,M14,L14)</f>
        <v>83967</v>
      </c>
      <c r="R14" s="81">
        <f t="shared" si="4"/>
        <v>225.10226636654878</v>
      </c>
      <c r="S14" s="80">
        <f>Q14/J14</f>
        <v>1166.2083333333333</v>
      </c>
      <c r="T14" s="78">
        <f>P14/J14</f>
        <v>262516.1388888889</v>
      </c>
      <c r="U14" s="87"/>
    </row>
    <row r="15" spans="1:21" ht="15">
      <c r="A15" s="93" t="s">
        <v>904</v>
      </c>
      <c r="B15" s="76" t="s">
        <v>905</v>
      </c>
      <c r="C15" s="76" t="s">
        <v>252</v>
      </c>
      <c r="D15" s="76" t="s">
        <v>21</v>
      </c>
      <c r="E15" s="76" t="s">
        <v>88</v>
      </c>
      <c r="F15" s="77" t="b">
        <v>1</v>
      </c>
      <c r="G15" s="76" t="s">
        <v>200</v>
      </c>
      <c r="H15" s="94" t="s">
        <v>45</v>
      </c>
      <c r="I15" s="95">
        <v>7511227</v>
      </c>
      <c r="J15" s="87">
        <v>38</v>
      </c>
      <c r="K15" s="87">
        <v>37</v>
      </c>
      <c r="L15" s="90">
        <v>31865</v>
      </c>
      <c r="M15" s="62"/>
      <c r="N15" s="87"/>
      <c r="P15" s="78">
        <f>IF(O15&gt;0,O15,I15)</f>
        <v>7511227</v>
      </c>
      <c r="Q15" s="80">
        <f>IF(M15&gt;0,M15,L15)</f>
        <v>31865</v>
      </c>
      <c r="R15" s="81">
        <f t="shared" si="4"/>
        <v>235.7202887180292</v>
      </c>
      <c r="S15" s="80">
        <f>Q15/J15</f>
        <v>838.5526315789474</v>
      </c>
      <c r="T15" s="78">
        <f>P15/J15</f>
        <v>197663.86842105264</v>
      </c>
      <c r="U15" s="87"/>
    </row>
    <row r="16" spans="1:21" ht="15">
      <c r="A16" s="93"/>
      <c r="B16" s="76"/>
      <c r="C16" s="76"/>
      <c r="D16" s="76"/>
      <c r="E16" s="76"/>
      <c r="F16" s="77"/>
      <c r="G16" s="76"/>
      <c r="H16" s="94"/>
      <c r="I16" s="95"/>
      <c r="J16" s="87"/>
      <c r="K16" s="87"/>
      <c r="L16" s="90"/>
      <c r="M16" s="62"/>
      <c r="N16" s="87"/>
      <c r="P16" s="91">
        <f>SUM(P14:P15)</f>
        <v>26412389</v>
      </c>
      <c r="Q16" s="92">
        <f>SUM(Q14:Q15)</f>
        <v>115832</v>
      </c>
      <c r="R16" s="85">
        <f>P16/Q16</f>
        <v>228.02324918847987</v>
      </c>
      <c r="U16" s="87"/>
    </row>
    <row r="17" spans="1:21" ht="15">
      <c r="A17" s="93"/>
      <c r="B17" s="76"/>
      <c r="C17" s="76"/>
      <c r="D17" s="76"/>
      <c r="E17" s="76"/>
      <c r="F17" s="77"/>
      <c r="G17" s="76"/>
      <c r="H17" s="94"/>
      <c r="I17" s="95"/>
      <c r="J17" s="87"/>
      <c r="K17" s="87"/>
      <c r="L17" s="90"/>
      <c r="M17" s="62"/>
      <c r="N17" s="87"/>
      <c r="R17" s="81"/>
      <c r="U17" s="87"/>
    </row>
    <row r="18" spans="1:21" ht="15">
      <c r="A18" s="76" t="s">
        <v>185</v>
      </c>
      <c r="B18" s="76" t="s">
        <v>186</v>
      </c>
      <c r="C18" s="76" t="s">
        <v>44</v>
      </c>
      <c r="D18" s="76" t="s">
        <v>44</v>
      </c>
      <c r="E18" s="76" t="s">
        <v>945</v>
      </c>
      <c r="F18" s="77" t="b">
        <v>1</v>
      </c>
      <c r="G18" s="76" t="s">
        <v>71</v>
      </c>
      <c r="H18" s="76" t="s">
        <v>45</v>
      </c>
      <c r="I18" s="78">
        <v>17274770</v>
      </c>
      <c r="J18" s="60">
        <v>81</v>
      </c>
      <c r="K18" s="60">
        <v>80</v>
      </c>
      <c r="L18" s="70">
        <v>87756</v>
      </c>
      <c r="M18" s="62"/>
      <c r="N18" s="87"/>
      <c r="O18" s="78">
        <v>16121199</v>
      </c>
      <c r="P18" s="78">
        <f>IF(O18&gt;0,O18,I18)</f>
        <v>16121199</v>
      </c>
      <c r="Q18" s="80">
        <f>IF(M18&gt;0,M18,L18)</f>
        <v>87756</v>
      </c>
      <c r="R18" s="81">
        <f t="shared" si="4"/>
        <v>183.70480650895666</v>
      </c>
      <c r="S18" s="80">
        <f>Q18/J18</f>
        <v>1083.4074074074074</v>
      </c>
      <c r="T18" s="78">
        <f>P18/J18</f>
        <v>199027.14814814815</v>
      </c>
      <c r="U18" s="87"/>
    </row>
    <row r="19" spans="1:21" ht="15">
      <c r="A19" s="76"/>
      <c r="B19" s="76"/>
      <c r="C19" s="76"/>
      <c r="D19" s="76"/>
      <c r="E19" s="76"/>
      <c r="F19" s="77"/>
      <c r="G19" s="76"/>
      <c r="H19" s="76"/>
      <c r="I19" s="78"/>
      <c r="J19" s="60"/>
      <c r="K19" s="60"/>
      <c r="L19" s="70"/>
      <c r="M19" s="62"/>
      <c r="N19" s="87"/>
      <c r="R19" s="81"/>
      <c r="U19" s="87"/>
    </row>
    <row r="20" spans="1:21" ht="15">
      <c r="A20" s="76" t="s">
        <v>113</v>
      </c>
      <c r="B20" s="76" t="s">
        <v>114</v>
      </c>
      <c r="C20" s="76" t="s">
        <v>115</v>
      </c>
      <c r="D20" s="76" t="s">
        <v>15</v>
      </c>
      <c r="E20" s="76" t="s">
        <v>103</v>
      </c>
      <c r="F20" s="77" t="b">
        <v>1</v>
      </c>
      <c r="G20" s="76" t="s">
        <v>71</v>
      </c>
      <c r="H20" s="76" t="s">
        <v>45</v>
      </c>
      <c r="I20" s="78">
        <v>12425497</v>
      </c>
      <c r="J20" s="60">
        <v>40</v>
      </c>
      <c r="K20" s="60">
        <v>39</v>
      </c>
      <c r="L20" s="70">
        <v>41871</v>
      </c>
      <c r="M20" s="62"/>
      <c r="N20" s="87"/>
      <c r="O20" s="78">
        <v>12505713</v>
      </c>
      <c r="P20" s="78">
        <f aca="true" t="shared" si="5" ref="P20:P25">IF(O20&gt;0,O20,I20)</f>
        <v>12505713</v>
      </c>
      <c r="Q20" s="80">
        <f aca="true" t="shared" si="6" ref="Q20:Q25">IF(M20&gt;0,M20,L20)</f>
        <v>41871</v>
      </c>
      <c r="R20" s="81">
        <f t="shared" si="4"/>
        <v>298.67242244035253</v>
      </c>
      <c r="S20" s="80">
        <f aca="true" t="shared" si="7" ref="S20:S25">Q20/J20</f>
        <v>1046.775</v>
      </c>
      <c r="T20" s="78">
        <f aca="true" t="shared" si="8" ref="T20:T25">P20/J20</f>
        <v>312642.825</v>
      </c>
      <c r="U20" s="87"/>
    </row>
    <row r="21" spans="1:21" ht="15">
      <c r="A21" s="76" t="s">
        <v>296</v>
      </c>
      <c r="B21" s="76" t="s">
        <v>297</v>
      </c>
      <c r="C21" s="76" t="s">
        <v>298</v>
      </c>
      <c r="D21" s="76" t="s">
        <v>15</v>
      </c>
      <c r="E21" s="76" t="s">
        <v>103</v>
      </c>
      <c r="F21" s="77" t="b">
        <v>1</v>
      </c>
      <c r="G21" s="76" t="s">
        <v>71</v>
      </c>
      <c r="H21" s="76" t="s">
        <v>45</v>
      </c>
      <c r="I21" s="78">
        <v>17316580</v>
      </c>
      <c r="J21" s="60">
        <v>66</v>
      </c>
      <c r="K21" s="60">
        <v>65</v>
      </c>
      <c r="L21" s="70">
        <v>45870</v>
      </c>
      <c r="M21" s="61">
        <v>44804</v>
      </c>
      <c r="N21" s="87"/>
      <c r="O21" s="78">
        <v>21572384</v>
      </c>
      <c r="P21" s="78">
        <f t="shared" si="5"/>
        <v>21572384</v>
      </c>
      <c r="Q21" s="80">
        <f t="shared" si="6"/>
        <v>44804</v>
      </c>
      <c r="R21" s="81">
        <f t="shared" si="4"/>
        <v>481.4834389786626</v>
      </c>
      <c r="S21" s="80">
        <f t="shared" si="7"/>
        <v>678.8484848484849</v>
      </c>
      <c r="T21" s="78">
        <f t="shared" si="8"/>
        <v>326854.30303030304</v>
      </c>
      <c r="U21" s="87"/>
    </row>
    <row r="22" spans="1:21" ht="15">
      <c r="A22" s="76" t="s">
        <v>299</v>
      </c>
      <c r="B22" s="76" t="s">
        <v>300</v>
      </c>
      <c r="C22" s="76" t="s">
        <v>255</v>
      </c>
      <c r="D22" s="76" t="s">
        <v>15</v>
      </c>
      <c r="E22" s="76" t="s">
        <v>103</v>
      </c>
      <c r="F22" s="77" t="b">
        <v>1</v>
      </c>
      <c r="G22" s="76" t="s">
        <v>71</v>
      </c>
      <c r="H22" s="76" t="s">
        <v>45</v>
      </c>
      <c r="I22" s="78">
        <v>11701118</v>
      </c>
      <c r="J22" s="60">
        <v>54</v>
      </c>
      <c r="K22" s="60">
        <v>53</v>
      </c>
      <c r="L22" s="70">
        <v>40087</v>
      </c>
      <c r="M22" s="62"/>
      <c r="N22" s="87"/>
      <c r="O22" s="78">
        <v>11320252</v>
      </c>
      <c r="P22" s="78">
        <f t="shared" si="5"/>
        <v>11320252</v>
      </c>
      <c r="Q22" s="80">
        <f t="shared" si="6"/>
        <v>40087</v>
      </c>
      <c r="R22" s="81">
        <f t="shared" si="4"/>
        <v>282.39209718861474</v>
      </c>
      <c r="S22" s="80">
        <f t="shared" si="7"/>
        <v>742.3518518518518</v>
      </c>
      <c r="T22" s="78">
        <f t="shared" si="8"/>
        <v>209634.2962962963</v>
      </c>
      <c r="U22" s="87"/>
    </row>
    <row r="23" spans="1:21" ht="15">
      <c r="A23" s="76" t="s">
        <v>384</v>
      </c>
      <c r="B23" s="76" t="s">
        <v>385</v>
      </c>
      <c r="C23" s="76" t="s">
        <v>255</v>
      </c>
      <c r="D23" s="76" t="s">
        <v>15</v>
      </c>
      <c r="E23" s="76" t="s">
        <v>103</v>
      </c>
      <c r="F23" s="77" t="b">
        <v>1</v>
      </c>
      <c r="G23" s="76" t="s">
        <v>71</v>
      </c>
      <c r="H23" s="76" t="s">
        <v>45</v>
      </c>
      <c r="I23" s="78">
        <v>10875622</v>
      </c>
      <c r="J23" s="60">
        <v>54</v>
      </c>
      <c r="K23" s="60">
        <v>53</v>
      </c>
      <c r="L23" s="70">
        <v>40087</v>
      </c>
      <c r="M23" s="62"/>
      <c r="N23" s="87"/>
      <c r="O23" s="78">
        <v>11308848</v>
      </c>
      <c r="P23" s="78">
        <f t="shared" si="5"/>
        <v>11308848</v>
      </c>
      <c r="Q23" s="80">
        <f t="shared" si="6"/>
        <v>40087</v>
      </c>
      <c r="R23" s="81">
        <f t="shared" si="4"/>
        <v>282.1076159353406</v>
      </c>
      <c r="S23" s="80">
        <f t="shared" si="7"/>
        <v>742.3518518518518</v>
      </c>
      <c r="T23" s="78">
        <f t="shared" si="8"/>
        <v>209423.11111111112</v>
      </c>
      <c r="U23" s="87"/>
    </row>
    <row r="24" spans="1:21" ht="15">
      <c r="A24" s="76" t="s">
        <v>670</v>
      </c>
      <c r="B24" s="76" t="s">
        <v>671</v>
      </c>
      <c r="C24" s="76" t="s">
        <v>255</v>
      </c>
      <c r="D24" s="76" t="s">
        <v>15</v>
      </c>
      <c r="E24" s="76" t="s">
        <v>103</v>
      </c>
      <c r="F24" s="77" t="b">
        <v>1</v>
      </c>
      <c r="G24" s="76" t="s">
        <v>200</v>
      </c>
      <c r="H24" s="76" t="s">
        <v>45</v>
      </c>
      <c r="I24" s="78">
        <v>9762586</v>
      </c>
      <c r="J24" s="87">
        <v>44</v>
      </c>
      <c r="K24" s="87">
        <v>43</v>
      </c>
      <c r="L24" s="90">
        <v>30163</v>
      </c>
      <c r="M24" s="62"/>
      <c r="N24" s="87"/>
      <c r="P24" s="78">
        <f t="shared" si="5"/>
        <v>9762586</v>
      </c>
      <c r="Q24" s="80">
        <f t="shared" si="6"/>
        <v>30163</v>
      </c>
      <c r="R24" s="81">
        <f t="shared" si="4"/>
        <v>323.6609753671717</v>
      </c>
      <c r="S24" s="80">
        <f t="shared" si="7"/>
        <v>685.5227272727273</v>
      </c>
      <c r="T24" s="78">
        <f t="shared" si="8"/>
        <v>221876.95454545456</v>
      </c>
      <c r="U24" s="87"/>
    </row>
    <row r="25" spans="1:21" ht="15">
      <c r="A25" s="76" t="s">
        <v>696</v>
      </c>
      <c r="B25" s="76" t="s">
        <v>697</v>
      </c>
      <c r="C25" s="76" t="s">
        <v>242</v>
      </c>
      <c r="D25" s="76" t="s">
        <v>15</v>
      </c>
      <c r="E25" s="76" t="s">
        <v>103</v>
      </c>
      <c r="F25" s="77" t="b">
        <v>1</v>
      </c>
      <c r="G25" s="76" t="s">
        <v>200</v>
      </c>
      <c r="H25" s="76" t="s">
        <v>45</v>
      </c>
      <c r="I25" s="78">
        <v>34403033</v>
      </c>
      <c r="J25" s="87">
        <v>111</v>
      </c>
      <c r="K25" s="87">
        <v>110</v>
      </c>
      <c r="L25" s="90">
        <v>141758</v>
      </c>
      <c r="M25" s="62"/>
      <c r="N25" s="87"/>
      <c r="P25" s="78">
        <f t="shared" si="5"/>
        <v>34403033</v>
      </c>
      <c r="Q25" s="80">
        <f t="shared" si="6"/>
        <v>141758</v>
      </c>
      <c r="R25" s="81">
        <f t="shared" si="4"/>
        <v>242.68847613538566</v>
      </c>
      <c r="S25" s="80">
        <f t="shared" si="7"/>
        <v>1277.099099099099</v>
      </c>
      <c r="T25" s="78">
        <f t="shared" si="8"/>
        <v>309937.23423423426</v>
      </c>
      <c r="U25" s="87"/>
    </row>
    <row r="26" spans="1:21" ht="15">
      <c r="A26" s="76"/>
      <c r="B26" s="76"/>
      <c r="C26" s="76"/>
      <c r="D26" s="76"/>
      <c r="E26" s="76"/>
      <c r="F26" s="77"/>
      <c r="G26" s="76"/>
      <c r="H26" s="76"/>
      <c r="I26" s="78"/>
      <c r="J26" s="87"/>
      <c r="K26" s="87"/>
      <c r="L26" s="90"/>
      <c r="M26" s="62"/>
      <c r="N26" s="87"/>
      <c r="P26" s="91">
        <f>SUM(P20:P25)</f>
        <v>100872816</v>
      </c>
      <c r="Q26" s="92">
        <f>SUM(Q20:Q25)</f>
        <v>338770</v>
      </c>
      <c r="R26" s="85">
        <f>P26/Q26</f>
        <v>297.7619505859433</v>
      </c>
      <c r="U26" s="87"/>
    </row>
    <row r="27" spans="1:21" ht="15">
      <c r="A27" s="76"/>
      <c r="B27" s="76"/>
      <c r="C27" s="76"/>
      <c r="D27" s="76"/>
      <c r="E27" s="76"/>
      <c r="F27" s="77"/>
      <c r="G27" s="76"/>
      <c r="H27" s="76"/>
      <c r="I27" s="78"/>
      <c r="J27" s="87"/>
      <c r="K27" s="87"/>
      <c r="L27" s="90"/>
      <c r="M27" s="62"/>
      <c r="N27" s="87"/>
      <c r="R27" s="81"/>
      <c r="U27" s="87"/>
    </row>
    <row r="28" spans="1:21" ht="15">
      <c r="A28" s="76" t="s">
        <v>348</v>
      </c>
      <c r="B28" s="76" t="s">
        <v>349</v>
      </c>
      <c r="C28" s="76" t="s">
        <v>350</v>
      </c>
      <c r="D28" s="76" t="s">
        <v>52</v>
      </c>
      <c r="E28" s="76" t="s">
        <v>945</v>
      </c>
      <c r="F28" s="77" t="b">
        <v>1</v>
      </c>
      <c r="G28" s="76" t="s">
        <v>71</v>
      </c>
      <c r="H28" s="76" t="s">
        <v>45</v>
      </c>
      <c r="I28" s="78">
        <v>15776926</v>
      </c>
      <c r="J28" s="60">
        <v>81</v>
      </c>
      <c r="K28" s="60">
        <v>80</v>
      </c>
      <c r="L28" s="70">
        <v>91688</v>
      </c>
      <c r="M28" s="62"/>
      <c r="N28" s="87"/>
      <c r="O28" s="78">
        <v>15867680</v>
      </c>
      <c r="P28" s="78">
        <f>IF(O28&gt;0,O28,I28)</f>
        <v>15867680</v>
      </c>
      <c r="Q28" s="80">
        <f>IF(M28&gt;0,M28,L28)</f>
        <v>91688</v>
      </c>
      <c r="R28" s="81">
        <f t="shared" si="4"/>
        <v>173.06168746182706</v>
      </c>
      <c r="S28" s="80">
        <f>Q28/J28</f>
        <v>1131.9506172839506</v>
      </c>
      <c r="T28" s="78">
        <f>P28/J28</f>
        <v>195897.28395061727</v>
      </c>
      <c r="U28" s="87"/>
    </row>
    <row r="29" spans="1:21" ht="15">
      <c r="A29" s="76"/>
      <c r="B29" s="76"/>
      <c r="C29" s="76"/>
      <c r="D29" s="76"/>
      <c r="E29" s="76"/>
      <c r="F29" s="77"/>
      <c r="G29" s="76"/>
      <c r="H29" s="76"/>
      <c r="I29" s="78"/>
      <c r="J29" s="60"/>
      <c r="K29" s="60"/>
      <c r="L29" s="70"/>
      <c r="M29" s="62"/>
      <c r="N29" s="87"/>
      <c r="Q29" s="80"/>
      <c r="R29" s="81"/>
      <c r="U29" s="87"/>
    </row>
    <row r="30" spans="1:21" ht="15">
      <c r="A30" s="76" t="s">
        <v>216</v>
      </c>
      <c r="B30" s="76" t="s">
        <v>217</v>
      </c>
      <c r="C30" s="76" t="s">
        <v>19</v>
      </c>
      <c r="D30" s="76" t="s">
        <v>19</v>
      </c>
      <c r="E30" s="76" t="s">
        <v>84</v>
      </c>
      <c r="F30" s="77" t="b">
        <v>1</v>
      </c>
      <c r="G30" s="76" t="s">
        <v>71</v>
      </c>
      <c r="H30" s="76" t="s">
        <v>45</v>
      </c>
      <c r="I30" s="78">
        <v>12589030</v>
      </c>
      <c r="J30" s="60">
        <v>69</v>
      </c>
      <c r="K30" s="60">
        <v>68</v>
      </c>
      <c r="L30" s="70">
        <v>73599</v>
      </c>
      <c r="M30" s="62"/>
      <c r="N30" s="87"/>
      <c r="O30" s="78">
        <v>12352915</v>
      </c>
      <c r="P30" s="78">
        <f aca="true" t="shared" si="9" ref="P30:P42">IF(O30&gt;0,O30,I30)</f>
        <v>12352915</v>
      </c>
      <c r="Q30" s="80">
        <f aca="true" t="shared" si="10" ref="Q30:Q42">IF(M30&gt;0,M30,L30)</f>
        <v>73599</v>
      </c>
      <c r="R30" s="81">
        <f t="shared" si="4"/>
        <v>167.84079946738407</v>
      </c>
      <c r="S30" s="80">
        <f aca="true" t="shared" si="11" ref="S30:S42">Q30/J30</f>
        <v>1066.6521739130435</v>
      </c>
      <c r="T30" s="78">
        <f aca="true" t="shared" si="12" ref="T30:T42">P30/J30</f>
        <v>179027.75362318842</v>
      </c>
      <c r="U30" s="87"/>
    </row>
    <row r="31" spans="1:21" ht="15">
      <c r="A31" s="76" t="s">
        <v>269</v>
      </c>
      <c r="B31" s="76" t="s">
        <v>270</v>
      </c>
      <c r="C31" s="76" t="s">
        <v>271</v>
      </c>
      <c r="D31" s="76" t="s">
        <v>19</v>
      </c>
      <c r="E31" s="76" t="s">
        <v>84</v>
      </c>
      <c r="F31" s="77" t="b">
        <v>1</v>
      </c>
      <c r="G31" s="76" t="s">
        <v>71</v>
      </c>
      <c r="H31" s="76" t="s">
        <v>45</v>
      </c>
      <c r="I31" s="78">
        <v>10214757</v>
      </c>
      <c r="J31" s="60">
        <v>47</v>
      </c>
      <c r="K31" s="60">
        <v>46</v>
      </c>
      <c r="L31" s="70">
        <v>46834</v>
      </c>
      <c r="M31" s="62"/>
      <c r="N31" s="87"/>
      <c r="O31" s="78">
        <v>10390826</v>
      </c>
      <c r="P31" s="78">
        <f t="shared" si="9"/>
        <v>10390826</v>
      </c>
      <c r="Q31" s="80">
        <f t="shared" si="10"/>
        <v>46834</v>
      </c>
      <c r="R31" s="81">
        <f t="shared" si="4"/>
        <v>221.86501259768545</v>
      </c>
      <c r="S31" s="80">
        <f t="shared" si="11"/>
        <v>996.468085106383</v>
      </c>
      <c r="T31" s="78">
        <f t="shared" si="12"/>
        <v>221081.40425531915</v>
      </c>
      <c r="U31" s="87"/>
    </row>
    <row r="32" spans="1:21" ht="15">
      <c r="A32" s="76" t="s">
        <v>291</v>
      </c>
      <c r="B32" s="76" t="s">
        <v>292</v>
      </c>
      <c r="C32" s="76" t="s">
        <v>19</v>
      </c>
      <c r="D32" s="76" t="s">
        <v>19</v>
      </c>
      <c r="E32" s="76" t="s">
        <v>84</v>
      </c>
      <c r="F32" s="77" t="b">
        <v>1</v>
      </c>
      <c r="G32" s="76" t="s">
        <v>71</v>
      </c>
      <c r="H32" s="76" t="s">
        <v>45</v>
      </c>
      <c r="I32" s="78">
        <v>23636000</v>
      </c>
      <c r="J32" s="60">
        <v>80</v>
      </c>
      <c r="K32" s="60">
        <v>78</v>
      </c>
      <c r="L32" s="70">
        <v>117039</v>
      </c>
      <c r="M32" s="62"/>
      <c r="N32" s="87"/>
      <c r="O32" s="78">
        <v>24124306</v>
      </c>
      <c r="P32" s="78">
        <f t="shared" si="9"/>
        <v>24124306</v>
      </c>
      <c r="Q32" s="80">
        <f t="shared" si="10"/>
        <v>117039</v>
      </c>
      <c r="R32" s="81">
        <f t="shared" si="4"/>
        <v>206.1219422585634</v>
      </c>
      <c r="S32" s="80">
        <f t="shared" si="11"/>
        <v>1462.9875</v>
      </c>
      <c r="T32" s="78">
        <f t="shared" si="12"/>
        <v>301553.825</v>
      </c>
      <c r="U32" s="87"/>
    </row>
    <row r="33" spans="1:21" ht="15">
      <c r="A33" s="76" t="s">
        <v>293</v>
      </c>
      <c r="B33" s="76" t="s">
        <v>294</v>
      </c>
      <c r="C33" s="76" t="s">
        <v>295</v>
      </c>
      <c r="D33" s="76" t="s">
        <v>19</v>
      </c>
      <c r="E33" s="76" t="s">
        <v>84</v>
      </c>
      <c r="F33" s="77" t="b">
        <v>1</v>
      </c>
      <c r="G33" s="76" t="s">
        <v>71</v>
      </c>
      <c r="H33" s="76" t="s">
        <v>45</v>
      </c>
      <c r="I33" s="78">
        <v>16327791</v>
      </c>
      <c r="J33" s="60">
        <v>81</v>
      </c>
      <c r="K33" s="60">
        <v>80</v>
      </c>
      <c r="L33" s="70">
        <v>107300</v>
      </c>
      <c r="M33" s="62"/>
      <c r="N33" s="87"/>
      <c r="O33" s="78">
        <v>15773133</v>
      </c>
      <c r="P33" s="78">
        <f t="shared" si="9"/>
        <v>15773133</v>
      </c>
      <c r="Q33" s="80">
        <f t="shared" si="10"/>
        <v>107300</v>
      </c>
      <c r="R33" s="81">
        <f t="shared" si="4"/>
        <v>147.00030754892825</v>
      </c>
      <c r="S33" s="80">
        <f t="shared" si="11"/>
        <v>1324.6913580246915</v>
      </c>
      <c r="T33" s="78">
        <f t="shared" si="12"/>
        <v>194730.03703703705</v>
      </c>
      <c r="U33" s="87"/>
    </row>
    <row r="34" spans="1:21" ht="15">
      <c r="A34" s="76" t="s">
        <v>356</v>
      </c>
      <c r="B34" s="76" t="s">
        <v>357</v>
      </c>
      <c r="C34" s="76" t="s">
        <v>19</v>
      </c>
      <c r="D34" s="76" t="s">
        <v>19</v>
      </c>
      <c r="E34" s="76" t="s">
        <v>84</v>
      </c>
      <c r="F34" s="77" t="b">
        <v>1</v>
      </c>
      <c r="G34" s="76" t="s">
        <v>71</v>
      </c>
      <c r="H34" s="76" t="s">
        <v>45</v>
      </c>
      <c r="I34" s="78">
        <v>26250000</v>
      </c>
      <c r="J34" s="60">
        <v>74</v>
      </c>
      <c r="K34" s="60">
        <v>72</v>
      </c>
      <c r="L34" s="70">
        <v>237719</v>
      </c>
      <c r="M34" s="62"/>
      <c r="N34" s="87"/>
      <c r="O34" s="78">
        <v>24904253</v>
      </c>
      <c r="P34" s="78">
        <f t="shared" si="9"/>
        <v>24904253</v>
      </c>
      <c r="Q34" s="80">
        <f t="shared" si="10"/>
        <v>237719</v>
      </c>
      <c r="R34" s="81">
        <f t="shared" si="4"/>
        <v>104.76340974007127</v>
      </c>
      <c r="S34" s="80">
        <f t="shared" si="11"/>
        <v>3212.4189189189187</v>
      </c>
      <c r="T34" s="78">
        <f t="shared" si="12"/>
        <v>336543.95945945947</v>
      </c>
      <c r="U34" s="87"/>
    </row>
    <row r="35" spans="1:21" ht="15">
      <c r="A35" s="76" t="s">
        <v>515</v>
      </c>
      <c r="B35" s="76" t="s">
        <v>516</v>
      </c>
      <c r="C35" s="76" t="s">
        <v>517</v>
      </c>
      <c r="D35" s="76" t="s">
        <v>19</v>
      </c>
      <c r="E35" s="76" t="s">
        <v>84</v>
      </c>
      <c r="F35" s="77" t="b">
        <v>1</v>
      </c>
      <c r="G35" s="76" t="s">
        <v>200</v>
      </c>
      <c r="H35" s="76" t="s">
        <v>45</v>
      </c>
      <c r="I35" s="78">
        <v>14829087</v>
      </c>
      <c r="J35" s="87">
        <v>81</v>
      </c>
      <c r="K35" s="87">
        <v>80</v>
      </c>
      <c r="L35" s="90">
        <v>83019</v>
      </c>
      <c r="M35" s="62"/>
      <c r="N35" s="87"/>
      <c r="P35" s="78">
        <f t="shared" si="9"/>
        <v>14829087</v>
      </c>
      <c r="Q35" s="80">
        <f t="shared" si="10"/>
        <v>83019</v>
      </c>
      <c r="R35" s="81">
        <f t="shared" si="4"/>
        <v>178.62280923643985</v>
      </c>
      <c r="S35" s="80">
        <f t="shared" si="11"/>
        <v>1024.9259259259259</v>
      </c>
      <c r="T35" s="78">
        <f t="shared" si="12"/>
        <v>183075.14814814815</v>
      </c>
      <c r="U35" s="87"/>
    </row>
    <row r="36" spans="1:21" ht="15">
      <c r="A36" s="76" t="s">
        <v>536</v>
      </c>
      <c r="B36" s="76" t="s">
        <v>537</v>
      </c>
      <c r="C36" s="76" t="s">
        <v>538</v>
      </c>
      <c r="D36" s="76" t="s">
        <v>19</v>
      </c>
      <c r="E36" s="76" t="s">
        <v>84</v>
      </c>
      <c r="F36" s="77" t="b">
        <v>1</v>
      </c>
      <c r="G36" s="76" t="s">
        <v>71</v>
      </c>
      <c r="H36" s="76" t="s">
        <v>45</v>
      </c>
      <c r="I36" s="78">
        <v>5027802</v>
      </c>
      <c r="J36" s="87">
        <v>20</v>
      </c>
      <c r="K36" s="87">
        <v>20</v>
      </c>
      <c r="L36" s="90">
        <v>13556</v>
      </c>
      <c r="M36" s="62"/>
      <c r="N36" s="87"/>
      <c r="O36" s="78">
        <v>4166724</v>
      </c>
      <c r="P36" s="78">
        <f t="shared" si="9"/>
        <v>4166724</v>
      </c>
      <c r="Q36" s="80">
        <f t="shared" si="10"/>
        <v>13556</v>
      </c>
      <c r="R36" s="81">
        <f t="shared" si="4"/>
        <v>307.37120094423136</v>
      </c>
      <c r="S36" s="80">
        <f t="shared" si="11"/>
        <v>677.8</v>
      </c>
      <c r="T36" s="78">
        <f t="shared" si="12"/>
        <v>208336.2</v>
      </c>
      <c r="U36" s="87"/>
    </row>
    <row r="37" spans="1:21" ht="15">
      <c r="A37" s="76" t="s">
        <v>575</v>
      </c>
      <c r="B37" s="76" t="s">
        <v>576</v>
      </c>
      <c r="C37" s="76" t="s">
        <v>19</v>
      </c>
      <c r="D37" s="76" t="s">
        <v>19</v>
      </c>
      <c r="E37" s="76" t="s">
        <v>84</v>
      </c>
      <c r="F37" s="77" t="b">
        <v>1</v>
      </c>
      <c r="G37" s="76" t="s">
        <v>200</v>
      </c>
      <c r="H37" s="76" t="s">
        <v>45</v>
      </c>
      <c r="I37" s="78">
        <v>42618986</v>
      </c>
      <c r="J37" s="87">
        <v>215</v>
      </c>
      <c r="K37" s="87">
        <v>213</v>
      </c>
      <c r="L37" s="90">
        <v>193913</v>
      </c>
      <c r="M37" s="62"/>
      <c r="N37" s="87"/>
      <c r="P37" s="78">
        <f t="shared" si="9"/>
        <v>42618986</v>
      </c>
      <c r="Q37" s="80">
        <f t="shared" si="10"/>
        <v>193913</v>
      </c>
      <c r="R37" s="81">
        <f t="shared" si="4"/>
        <v>219.7840577991161</v>
      </c>
      <c r="S37" s="80">
        <f t="shared" si="11"/>
        <v>901.9209302325581</v>
      </c>
      <c r="T37" s="78">
        <f t="shared" si="12"/>
        <v>198227.84186046512</v>
      </c>
      <c r="U37" s="87"/>
    </row>
    <row r="38" spans="1:21" ht="15">
      <c r="A38" s="76" t="s">
        <v>596</v>
      </c>
      <c r="B38" s="76" t="s">
        <v>597</v>
      </c>
      <c r="C38" s="76" t="s">
        <v>19</v>
      </c>
      <c r="D38" s="76" t="s">
        <v>19</v>
      </c>
      <c r="E38" s="76" t="s">
        <v>84</v>
      </c>
      <c r="F38" s="77" t="b">
        <v>1</v>
      </c>
      <c r="G38" s="76" t="s">
        <v>71</v>
      </c>
      <c r="H38" s="76" t="s">
        <v>45</v>
      </c>
      <c r="I38" s="78">
        <v>8518826</v>
      </c>
      <c r="J38" s="87">
        <v>50</v>
      </c>
      <c r="K38" s="87">
        <v>49</v>
      </c>
      <c r="L38" s="90">
        <v>47731</v>
      </c>
      <c r="M38" s="62"/>
      <c r="N38" s="87"/>
      <c r="P38" s="78">
        <f t="shared" si="9"/>
        <v>8518826</v>
      </c>
      <c r="Q38" s="80">
        <f t="shared" si="10"/>
        <v>47731</v>
      </c>
      <c r="R38" s="81">
        <f t="shared" si="4"/>
        <v>178.4757495128952</v>
      </c>
      <c r="S38" s="80">
        <f t="shared" si="11"/>
        <v>954.62</v>
      </c>
      <c r="T38" s="78">
        <f t="shared" si="12"/>
        <v>170376.52</v>
      </c>
      <c r="U38" s="87"/>
    </row>
    <row r="39" spans="1:21" ht="15">
      <c r="A39" s="76" t="s">
        <v>652</v>
      </c>
      <c r="B39" s="76" t="s">
        <v>653</v>
      </c>
      <c r="C39" s="76" t="s">
        <v>538</v>
      </c>
      <c r="D39" s="76" t="s">
        <v>19</v>
      </c>
      <c r="E39" s="76" t="s">
        <v>84</v>
      </c>
      <c r="F39" s="77" t="b">
        <v>1</v>
      </c>
      <c r="G39" s="76" t="s">
        <v>200</v>
      </c>
      <c r="H39" s="76" t="s">
        <v>45</v>
      </c>
      <c r="I39" s="78">
        <v>4450205</v>
      </c>
      <c r="J39" s="87">
        <v>16</v>
      </c>
      <c r="K39" s="87">
        <v>15</v>
      </c>
      <c r="L39" s="90">
        <v>22315</v>
      </c>
      <c r="M39" s="62"/>
      <c r="N39" s="87"/>
      <c r="P39" s="78">
        <f t="shared" si="9"/>
        <v>4450205</v>
      </c>
      <c r="Q39" s="80">
        <f t="shared" si="10"/>
        <v>22315</v>
      </c>
      <c r="R39" s="81">
        <f t="shared" si="4"/>
        <v>199.42661886623347</v>
      </c>
      <c r="S39" s="80">
        <f t="shared" si="11"/>
        <v>1394.6875</v>
      </c>
      <c r="T39" s="78">
        <f t="shared" si="12"/>
        <v>278137.8125</v>
      </c>
      <c r="U39" s="87"/>
    </row>
    <row r="40" spans="1:21" ht="15">
      <c r="A40" s="93" t="s">
        <v>877</v>
      </c>
      <c r="B40" s="76" t="s">
        <v>878</v>
      </c>
      <c r="C40" s="76" t="s">
        <v>538</v>
      </c>
      <c r="D40" s="76" t="s">
        <v>19</v>
      </c>
      <c r="E40" s="76" t="s">
        <v>84</v>
      </c>
      <c r="F40" s="77" t="b">
        <v>1</v>
      </c>
      <c r="G40" s="76" t="s">
        <v>200</v>
      </c>
      <c r="H40" s="94" t="s">
        <v>45</v>
      </c>
      <c r="I40" s="95">
        <v>10356112</v>
      </c>
      <c r="J40" s="87">
        <v>69</v>
      </c>
      <c r="K40" s="87">
        <v>68</v>
      </c>
      <c r="L40" s="90">
        <v>72801</v>
      </c>
      <c r="M40" s="62"/>
      <c r="N40" s="87"/>
      <c r="P40" s="78">
        <f t="shared" si="9"/>
        <v>10356112</v>
      </c>
      <c r="Q40" s="80">
        <f t="shared" si="10"/>
        <v>72801</v>
      </c>
      <c r="R40" s="81">
        <f t="shared" si="4"/>
        <v>142.2523316987404</v>
      </c>
      <c r="S40" s="80">
        <f t="shared" si="11"/>
        <v>1055.0869565217392</v>
      </c>
      <c r="T40" s="78">
        <f t="shared" si="12"/>
        <v>150088.57971014493</v>
      </c>
      <c r="U40" s="87"/>
    </row>
    <row r="41" spans="1:21" ht="15">
      <c r="A41" s="93" t="s">
        <v>879</v>
      </c>
      <c r="B41" s="76" t="s">
        <v>880</v>
      </c>
      <c r="C41" s="76" t="s">
        <v>19</v>
      </c>
      <c r="D41" s="76" t="s">
        <v>19</v>
      </c>
      <c r="E41" s="76" t="s">
        <v>837</v>
      </c>
      <c r="F41" s="77" t="b">
        <v>1</v>
      </c>
      <c r="G41" s="76" t="s">
        <v>200</v>
      </c>
      <c r="H41" s="94" t="s">
        <v>45</v>
      </c>
      <c r="I41" s="95">
        <v>11127131</v>
      </c>
      <c r="J41" s="87">
        <v>70</v>
      </c>
      <c r="K41" s="87">
        <v>69</v>
      </c>
      <c r="L41" s="90">
        <v>25714</v>
      </c>
      <c r="M41" s="62"/>
      <c r="N41" s="87"/>
      <c r="P41" s="78">
        <f t="shared" si="9"/>
        <v>11127131</v>
      </c>
      <c r="Q41" s="80">
        <f t="shared" si="10"/>
        <v>25714</v>
      </c>
      <c r="R41" s="81">
        <f t="shared" si="4"/>
        <v>432.72656918410206</v>
      </c>
      <c r="S41" s="80">
        <f t="shared" si="11"/>
        <v>367.34285714285716</v>
      </c>
      <c r="T41" s="78">
        <f t="shared" si="12"/>
        <v>158959.01428571428</v>
      </c>
      <c r="U41" s="87"/>
    </row>
    <row r="42" spans="1:21" ht="15">
      <c r="A42" s="93" t="s">
        <v>908</v>
      </c>
      <c r="B42" s="76" t="s">
        <v>909</v>
      </c>
      <c r="C42" s="76" t="s">
        <v>517</v>
      </c>
      <c r="D42" s="76" t="s">
        <v>19</v>
      </c>
      <c r="E42" s="76" t="s">
        <v>837</v>
      </c>
      <c r="F42" s="77" t="b">
        <v>1</v>
      </c>
      <c r="G42" s="76" t="s">
        <v>200</v>
      </c>
      <c r="H42" s="94" t="s">
        <v>45</v>
      </c>
      <c r="I42" s="95">
        <v>14142841</v>
      </c>
      <c r="J42" s="87">
        <v>66</v>
      </c>
      <c r="K42" s="87">
        <v>65</v>
      </c>
      <c r="L42" s="90">
        <v>70198</v>
      </c>
      <c r="M42" s="62"/>
      <c r="N42" s="87"/>
      <c r="P42" s="78">
        <f t="shared" si="9"/>
        <v>14142841</v>
      </c>
      <c r="Q42" s="80">
        <f t="shared" si="10"/>
        <v>70198</v>
      </c>
      <c r="R42" s="81">
        <f t="shared" si="4"/>
        <v>201.47071141627967</v>
      </c>
      <c r="S42" s="80">
        <f t="shared" si="11"/>
        <v>1063.6060606060605</v>
      </c>
      <c r="T42" s="78">
        <f t="shared" si="12"/>
        <v>214285.4696969697</v>
      </c>
      <c r="U42" s="87"/>
    </row>
    <row r="43" spans="1:21" ht="15">
      <c r="A43" s="93"/>
      <c r="B43" s="76"/>
      <c r="C43" s="76"/>
      <c r="D43" s="76"/>
      <c r="E43" s="76"/>
      <c r="F43" s="77"/>
      <c r="G43" s="76"/>
      <c r="H43" s="94"/>
      <c r="I43" s="95"/>
      <c r="J43" s="87"/>
      <c r="K43" s="87"/>
      <c r="L43" s="90"/>
      <c r="M43" s="62"/>
      <c r="N43" s="87"/>
      <c r="P43" s="91">
        <f>SUM(P30:P42)</f>
        <v>197755345</v>
      </c>
      <c r="Q43" s="92">
        <f>SUM(Q30:Q42)</f>
        <v>1111738</v>
      </c>
      <c r="R43" s="85">
        <f>P43/Q43</f>
        <v>177.87945091379444</v>
      </c>
      <c r="U43" s="87"/>
    </row>
    <row r="44" spans="1:21" ht="15">
      <c r="A44" s="93"/>
      <c r="B44" s="76"/>
      <c r="C44" s="76"/>
      <c r="D44" s="76"/>
      <c r="E44" s="76"/>
      <c r="F44" s="77"/>
      <c r="G44" s="76"/>
      <c r="H44" s="94"/>
      <c r="I44" s="95"/>
      <c r="J44" s="87"/>
      <c r="K44" s="87"/>
      <c r="L44" s="90"/>
      <c r="M44" s="62"/>
      <c r="N44" s="87"/>
      <c r="R44" s="81"/>
      <c r="U44" s="87"/>
    </row>
    <row r="45" spans="1:21" ht="15">
      <c r="A45" s="76" t="s">
        <v>530</v>
      </c>
      <c r="B45" s="76" t="s">
        <v>531</v>
      </c>
      <c r="C45" s="76" t="s">
        <v>532</v>
      </c>
      <c r="D45" s="76" t="s">
        <v>43</v>
      </c>
      <c r="E45" s="76" t="s">
        <v>945</v>
      </c>
      <c r="F45" s="77" t="b">
        <v>1</v>
      </c>
      <c r="G45" s="76" t="s">
        <v>200</v>
      </c>
      <c r="H45" s="76" t="s">
        <v>45</v>
      </c>
      <c r="I45" s="78">
        <v>21727218</v>
      </c>
      <c r="J45" s="87">
        <v>73</v>
      </c>
      <c r="K45" s="87">
        <v>72</v>
      </c>
      <c r="L45" s="90">
        <v>85219</v>
      </c>
      <c r="M45" s="62"/>
      <c r="N45" s="87"/>
      <c r="P45" s="78">
        <f>IF(O45&gt;0,O45,I45)</f>
        <v>21727218</v>
      </c>
      <c r="Q45" s="80">
        <f>IF(M45&gt;0,M45,L45)</f>
        <v>85219</v>
      </c>
      <c r="R45" s="81">
        <f t="shared" si="4"/>
        <v>254.95743906875228</v>
      </c>
      <c r="S45" s="80">
        <f>Q45/J45</f>
        <v>1167.3835616438357</v>
      </c>
      <c r="T45" s="78">
        <f>P45/J45</f>
        <v>297633.12328767125</v>
      </c>
      <c r="U45" s="87"/>
    </row>
    <row r="46" spans="1:21" ht="15">
      <c r="A46" s="76"/>
      <c r="B46" s="76"/>
      <c r="C46" s="76"/>
      <c r="D46" s="76"/>
      <c r="E46" s="76"/>
      <c r="F46" s="77"/>
      <c r="G46" s="76"/>
      <c r="H46" s="76"/>
      <c r="I46" s="78"/>
      <c r="J46" s="87"/>
      <c r="K46" s="87"/>
      <c r="L46" s="90"/>
      <c r="M46" s="62"/>
      <c r="N46" s="87"/>
      <c r="R46" s="81"/>
      <c r="U46" s="87"/>
    </row>
    <row r="47" spans="1:21" ht="15">
      <c r="A47" s="76" t="s">
        <v>788</v>
      </c>
      <c r="B47" s="76" t="s">
        <v>789</v>
      </c>
      <c r="C47" s="76" t="s">
        <v>790</v>
      </c>
      <c r="D47" s="76" t="s">
        <v>30</v>
      </c>
      <c r="E47" s="76" t="s">
        <v>945</v>
      </c>
      <c r="F47" s="77" t="b">
        <v>1</v>
      </c>
      <c r="G47" s="76" t="s">
        <v>200</v>
      </c>
      <c r="H47" s="76" t="s">
        <v>45</v>
      </c>
      <c r="I47" s="78">
        <v>8082544</v>
      </c>
      <c r="J47" s="87">
        <v>29</v>
      </c>
      <c r="K47" s="87">
        <v>28</v>
      </c>
      <c r="L47" s="90">
        <v>23859</v>
      </c>
      <c r="M47" s="62"/>
      <c r="N47" s="87"/>
      <c r="P47" s="78">
        <f>IF(O47&gt;0,O47,I47)</f>
        <v>8082544</v>
      </c>
      <c r="Q47" s="80">
        <f>IF(M47&gt;0,M47,L47)</f>
        <v>23859</v>
      </c>
      <c r="R47" s="81">
        <f t="shared" si="4"/>
        <v>338.76289869650867</v>
      </c>
      <c r="S47" s="80">
        <f>Q47/J47</f>
        <v>822.7241379310345</v>
      </c>
      <c r="T47" s="78">
        <f>P47/J47</f>
        <v>278708.4137931034</v>
      </c>
      <c r="U47" s="87"/>
    </row>
    <row r="48" spans="1:21" ht="15">
      <c r="A48" s="76"/>
      <c r="B48" s="76"/>
      <c r="C48" s="76"/>
      <c r="D48" s="76"/>
      <c r="E48" s="76"/>
      <c r="F48" s="77"/>
      <c r="G48" s="76"/>
      <c r="H48" s="76"/>
      <c r="I48" s="78"/>
      <c r="J48" s="87"/>
      <c r="K48" s="87"/>
      <c r="L48" s="90"/>
      <c r="M48" s="62"/>
      <c r="N48" s="87"/>
      <c r="R48" s="81"/>
      <c r="U48" s="87"/>
    </row>
    <row r="49" spans="1:21" ht="15">
      <c r="A49" s="76" t="s">
        <v>109</v>
      </c>
      <c r="B49" s="76" t="s">
        <v>110</v>
      </c>
      <c r="C49" s="76" t="s">
        <v>111</v>
      </c>
      <c r="D49" s="76" t="s">
        <v>24</v>
      </c>
      <c r="E49" s="76" t="s">
        <v>112</v>
      </c>
      <c r="F49" s="77" t="b">
        <v>1</v>
      </c>
      <c r="G49" s="76" t="s">
        <v>71</v>
      </c>
      <c r="H49" s="76" t="s">
        <v>45</v>
      </c>
      <c r="I49" s="78">
        <v>11313141</v>
      </c>
      <c r="J49" s="60">
        <v>72</v>
      </c>
      <c r="K49" s="60">
        <v>70</v>
      </c>
      <c r="L49" s="70">
        <v>63361</v>
      </c>
      <c r="M49" s="62"/>
      <c r="N49" s="87"/>
      <c r="O49" s="78">
        <v>11396011</v>
      </c>
      <c r="P49" s="78">
        <f aca="true" t="shared" si="13" ref="P49:P54">IF(O49&gt;0,O49,I49)</f>
        <v>11396011</v>
      </c>
      <c r="Q49" s="80">
        <f aca="true" t="shared" si="14" ref="Q49:Q54">IF(M49&gt;0,M49,L49)</f>
        <v>63361</v>
      </c>
      <c r="R49" s="81">
        <f t="shared" si="4"/>
        <v>179.85844604725304</v>
      </c>
      <c r="S49" s="80">
        <f aca="true" t="shared" si="15" ref="S49:S54">Q49/J49</f>
        <v>880.0138888888889</v>
      </c>
      <c r="T49" s="78">
        <f aca="true" t="shared" si="16" ref="T49:T54">P49/J49</f>
        <v>158277.93055555556</v>
      </c>
      <c r="U49" s="87"/>
    </row>
    <row r="50" spans="1:21" ht="15">
      <c r="A50" s="76" t="s">
        <v>351</v>
      </c>
      <c r="B50" s="76" t="s">
        <v>352</v>
      </c>
      <c r="C50" s="76" t="s">
        <v>353</v>
      </c>
      <c r="D50" s="76" t="s">
        <v>24</v>
      </c>
      <c r="E50" s="76" t="s">
        <v>112</v>
      </c>
      <c r="F50" s="77" t="b">
        <v>1</v>
      </c>
      <c r="G50" s="76" t="s">
        <v>71</v>
      </c>
      <c r="H50" s="76" t="s">
        <v>45</v>
      </c>
      <c r="I50" s="78">
        <v>18264569</v>
      </c>
      <c r="J50" s="60">
        <v>77</v>
      </c>
      <c r="K50" s="60">
        <v>76</v>
      </c>
      <c r="L50" s="70">
        <v>81065</v>
      </c>
      <c r="M50" s="62"/>
      <c r="N50" s="87"/>
      <c r="O50" s="78">
        <v>17890734</v>
      </c>
      <c r="P50" s="78">
        <f t="shared" si="13"/>
        <v>17890734</v>
      </c>
      <c r="Q50" s="80">
        <f t="shared" si="14"/>
        <v>81065</v>
      </c>
      <c r="R50" s="81">
        <f t="shared" si="4"/>
        <v>220.6961574045519</v>
      </c>
      <c r="S50" s="80">
        <f t="shared" si="15"/>
        <v>1052.7922077922078</v>
      </c>
      <c r="T50" s="78">
        <f t="shared" si="16"/>
        <v>232347.1948051948</v>
      </c>
      <c r="U50" s="87"/>
    </row>
    <row r="51" spans="1:21" ht="15">
      <c r="A51" s="76" t="s">
        <v>368</v>
      </c>
      <c r="B51" s="76" t="s">
        <v>369</v>
      </c>
      <c r="C51" s="76" t="s">
        <v>111</v>
      </c>
      <c r="D51" s="76" t="s">
        <v>24</v>
      </c>
      <c r="E51" s="76" t="s">
        <v>112</v>
      </c>
      <c r="F51" s="77" t="b">
        <v>1</v>
      </c>
      <c r="G51" s="76" t="s">
        <v>71</v>
      </c>
      <c r="H51" s="76" t="s">
        <v>45</v>
      </c>
      <c r="I51" s="78">
        <v>16944876</v>
      </c>
      <c r="J51" s="60">
        <v>69</v>
      </c>
      <c r="K51" s="60">
        <v>68</v>
      </c>
      <c r="L51" s="70">
        <v>70443</v>
      </c>
      <c r="M51" s="62">
        <v>75724</v>
      </c>
      <c r="N51" s="87"/>
      <c r="O51" s="78">
        <v>15662514</v>
      </c>
      <c r="P51" s="78">
        <f t="shared" si="13"/>
        <v>15662514</v>
      </c>
      <c r="Q51" s="80">
        <f t="shared" si="14"/>
        <v>75724</v>
      </c>
      <c r="R51" s="81">
        <f t="shared" si="4"/>
        <v>206.83685489408907</v>
      </c>
      <c r="S51" s="80">
        <f t="shared" si="15"/>
        <v>1097.4492753623188</v>
      </c>
      <c r="T51" s="78">
        <f t="shared" si="16"/>
        <v>226992.95652173914</v>
      </c>
      <c r="U51" s="87"/>
    </row>
    <row r="52" spans="1:21" ht="15">
      <c r="A52" s="76" t="s">
        <v>433</v>
      </c>
      <c r="B52" s="76" t="s">
        <v>434</v>
      </c>
      <c r="C52" s="76" t="s">
        <v>353</v>
      </c>
      <c r="D52" s="76" t="s">
        <v>24</v>
      </c>
      <c r="E52" s="76" t="s">
        <v>112</v>
      </c>
      <c r="F52" s="77" t="b">
        <v>1</v>
      </c>
      <c r="G52" s="76" t="s">
        <v>200</v>
      </c>
      <c r="H52" s="76" t="s">
        <v>45</v>
      </c>
      <c r="I52" s="78">
        <v>5121976</v>
      </c>
      <c r="J52" s="87">
        <v>20</v>
      </c>
      <c r="K52" s="87">
        <v>20</v>
      </c>
      <c r="L52" s="90">
        <v>13044</v>
      </c>
      <c r="M52" s="62"/>
      <c r="N52" s="87"/>
      <c r="P52" s="78">
        <f t="shared" si="13"/>
        <v>5121976</v>
      </c>
      <c r="Q52" s="80">
        <f t="shared" si="14"/>
        <v>13044</v>
      </c>
      <c r="R52" s="81">
        <f t="shared" si="4"/>
        <v>392.6691199018706</v>
      </c>
      <c r="S52" s="80">
        <f t="shared" si="15"/>
        <v>652.2</v>
      </c>
      <c r="T52" s="78">
        <f t="shared" si="16"/>
        <v>256098.8</v>
      </c>
      <c r="U52" s="87"/>
    </row>
    <row r="53" spans="1:21" ht="15">
      <c r="A53" s="76" t="s">
        <v>816</v>
      </c>
      <c r="B53" s="76" t="s">
        <v>817</v>
      </c>
      <c r="C53" s="76" t="s">
        <v>253</v>
      </c>
      <c r="D53" s="76" t="s">
        <v>24</v>
      </c>
      <c r="E53" s="76" t="s">
        <v>112</v>
      </c>
      <c r="F53" s="77" t="b">
        <v>1</v>
      </c>
      <c r="G53" s="76" t="s">
        <v>200</v>
      </c>
      <c r="H53" s="76" t="s">
        <v>45</v>
      </c>
      <c r="I53" s="78">
        <v>12067335</v>
      </c>
      <c r="J53" s="87">
        <v>52</v>
      </c>
      <c r="K53" s="87">
        <v>51</v>
      </c>
      <c r="L53" s="90">
        <v>49638</v>
      </c>
      <c r="M53" s="62"/>
      <c r="N53" s="87"/>
      <c r="P53" s="78">
        <f t="shared" si="13"/>
        <v>12067335</v>
      </c>
      <c r="Q53" s="80">
        <f t="shared" si="14"/>
        <v>49638</v>
      </c>
      <c r="R53" s="81">
        <f t="shared" si="4"/>
        <v>243.10679318264232</v>
      </c>
      <c r="S53" s="80">
        <f t="shared" si="15"/>
        <v>954.5769230769231</v>
      </c>
      <c r="T53" s="78">
        <f t="shared" si="16"/>
        <v>232064.13461538462</v>
      </c>
      <c r="U53" s="87"/>
    </row>
    <row r="54" spans="1:21" ht="15">
      <c r="A54" s="76" t="s">
        <v>828</v>
      </c>
      <c r="B54" s="76" t="s">
        <v>829</v>
      </c>
      <c r="C54" s="76" t="s">
        <v>111</v>
      </c>
      <c r="D54" s="76" t="s">
        <v>24</v>
      </c>
      <c r="E54" s="76" t="s">
        <v>112</v>
      </c>
      <c r="F54" s="77" t="b">
        <v>1</v>
      </c>
      <c r="G54" s="76" t="s">
        <v>200</v>
      </c>
      <c r="H54" s="76" t="s">
        <v>45</v>
      </c>
      <c r="I54" s="78">
        <v>15685518</v>
      </c>
      <c r="J54" s="87">
        <v>76</v>
      </c>
      <c r="K54" s="87">
        <v>75</v>
      </c>
      <c r="L54" s="90">
        <v>71822</v>
      </c>
      <c r="M54" s="62"/>
      <c r="N54" s="87"/>
      <c r="P54" s="78">
        <f t="shared" si="13"/>
        <v>15685518</v>
      </c>
      <c r="Q54" s="80">
        <f t="shared" si="14"/>
        <v>71822</v>
      </c>
      <c r="R54" s="81">
        <f t="shared" si="4"/>
        <v>218.39433599732672</v>
      </c>
      <c r="S54" s="80">
        <f t="shared" si="15"/>
        <v>945.0263157894736</v>
      </c>
      <c r="T54" s="78">
        <f t="shared" si="16"/>
        <v>206388.3947368421</v>
      </c>
      <c r="U54" s="87"/>
    </row>
    <row r="55" spans="1:21" ht="15">
      <c r="A55" s="76"/>
      <c r="B55" s="76"/>
      <c r="C55" s="76"/>
      <c r="D55" s="76"/>
      <c r="E55" s="76"/>
      <c r="F55" s="77"/>
      <c r="G55" s="76"/>
      <c r="H55" s="76"/>
      <c r="I55" s="78"/>
      <c r="J55" s="87"/>
      <c r="K55" s="87"/>
      <c r="L55" s="90"/>
      <c r="M55" s="62"/>
      <c r="N55" s="87"/>
      <c r="P55" s="91">
        <f>SUM(P49:P54)</f>
        <v>77824088</v>
      </c>
      <c r="Q55" s="92">
        <f>SUM(Q49:Q54)</f>
        <v>354654</v>
      </c>
      <c r="R55" s="85">
        <f>P55/Q55</f>
        <v>219.4366565723212</v>
      </c>
      <c r="U55" s="87"/>
    </row>
    <row r="56" spans="1:21" ht="15">
      <c r="A56" s="76"/>
      <c r="B56" s="76"/>
      <c r="C56" s="76"/>
      <c r="D56" s="76"/>
      <c r="E56" s="76"/>
      <c r="F56" s="77"/>
      <c r="G56" s="76"/>
      <c r="H56" s="76"/>
      <c r="I56" s="78"/>
      <c r="J56" s="87"/>
      <c r="K56" s="87"/>
      <c r="L56" s="90"/>
      <c r="M56" s="62"/>
      <c r="N56" s="87"/>
      <c r="R56" s="81"/>
      <c r="U56" s="87"/>
    </row>
    <row r="57" spans="1:21" ht="14.25" customHeight="1">
      <c r="A57" s="76" t="s">
        <v>193</v>
      </c>
      <c r="B57" s="76" t="s">
        <v>194</v>
      </c>
      <c r="C57" s="76" t="s">
        <v>195</v>
      </c>
      <c r="D57" s="76" t="s">
        <v>22</v>
      </c>
      <c r="E57" s="76" t="s">
        <v>84</v>
      </c>
      <c r="F57" s="77" t="b">
        <v>1</v>
      </c>
      <c r="G57" s="76" t="s">
        <v>71</v>
      </c>
      <c r="H57" s="76" t="s">
        <v>45</v>
      </c>
      <c r="I57" s="78">
        <v>13845442</v>
      </c>
      <c r="J57" s="60">
        <v>73</v>
      </c>
      <c r="K57" s="60">
        <v>72</v>
      </c>
      <c r="L57" s="70">
        <v>78804</v>
      </c>
      <c r="M57" s="62"/>
      <c r="N57" s="87"/>
      <c r="O57" s="78">
        <v>12635633</v>
      </c>
      <c r="P57" s="78">
        <f aca="true" t="shared" si="17" ref="P57:P76">IF(O57&gt;0,O57,I57)</f>
        <v>12635633</v>
      </c>
      <c r="Q57" s="80">
        <f aca="true" t="shared" si="18" ref="Q57:Q76">IF(M57&gt;0,M57,L57)</f>
        <v>78804</v>
      </c>
      <c r="R57" s="81">
        <f t="shared" si="4"/>
        <v>160.3425333739404</v>
      </c>
      <c r="S57" s="80">
        <f aca="true" t="shared" si="19" ref="S57:S76">Q57/J57</f>
        <v>1079.5068493150684</v>
      </c>
      <c r="T57" s="78">
        <f aca="true" t="shared" si="20" ref="T57:T76">P57/J57</f>
        <v>173090.86301369863</v>
      </c>
      <c r="U57" s="87"/>
    </row>
    <row r="58" spans="1:21" ht="15">
      <c r="A58" s="76" t="s">
        <v>210</v>
      </c>
      <c r="B58" s="76" t="s">
        <v>211</v>
      </c>
      <c r="C58" s="76" t="s">
        <v>195</v>
      </c>
      <c r="D58" s="76" t="s">
        <v>22</v>
      </c>
      <c r="E58" s="76" t="s">
        <v>84</v>
      </c>
      <c r="F58" s="77" t="b">
        <v>1</v>
      </c>
      <c r="G58" s="76" t="s">
        <v>71</v>
      </c>
      <c r="H58" s="76" t="s">
        <v>45</v>
      </c>
      <c r="I58" s="78">
        <v>17471822</v>
      </c>
      <c r="J58" s="60">
        <v>81</v>
      </c>
      <c r="K58" s="60">
        <v>80</v>
      </c>
      <c r="L58" s="70">
        <v>101080</v>
      </c>
      <c r="M58" s="61">
        <v>100316</v>
      </c>
      <c r="N58" s="87"/>
      <c r="O58" s="78">
        <v>18489232</v>
      </c>
      <c r="P58" s="78">
        <f t="shared" si="17"/>
        <v>18489232</v>
      </c>
      <c r="Q58" s="80">
        <f t="shared" si="18"/>
        <v>100316</v>
      </c>
      <c r="R58" s="81">
        <f t="shared" si="4"/>
        <v>184.30990071374455</v>
      </c>
      <c r="S58" s="80">
        <f t="shared" si="19"/>
        <v>1238.469135802469</v>
      </c>
      <c r="T58" s="78">
        <f t="shared" si="20"/>
        <v>228262.1234567901</v>
      </c>
      <c r="U58" s="87"/>
    </row>
    <row r="59" spans="1:21" ht="15">
      <c r="A59" s="76" t="s">
        <v>239</v>
      </c>
      <c r="B59" s="76" t="s">
        <v>240</v>
      </c>
      <c r="C59" s="76" t="s">
        <v>241</v>
      </c>
      <c r="D59" s="76" t="s">
        <v>22</v>
      </c>
      <c r="E59" s="76" t="s">
        <v>84</v>
      </c>
      <c r="F59" s="77" t="b">
        <v>1</v>
      </c>
      <c r="G59" s="76" t="s">
        <v>71</v>
      </c>
      <c r="H59" s="76" t="s">
        <v>45</v>
      </c>
      <c r="I59" s="78">
        <v>17538161</v>
      </c>
      <c r="J59" s="60">
        <v>81</v>
      </c>
      <c r="K59" s="60">
        <v>80</v>
      </c>
      <c r="L59" s="70">
        <v>83119</v>
      </c>
      <c r="M59" s="62"/>
      <c r="N59" s="87"/>
      <c r="O59" s="78">
        <v>17964254</v>
      </c>
      <c r="P59" s="78">
        <f t="shared" si="17"/>
        <v>17964254</v>
      </c>
      <c r="Q59" s="80">
        <f t="shared" si="18"/>
        <v>83119</v>
      </c>
      <c r="R59" s="81">
        <f t="shared" si="4"/>
        <v>216.12692645484185</v>
      </c>
      <c r="S59" s="80">
        <f t="shared" si="19"/>
        <v>1026.1604938271605</v>
      </c>
      <c r="T59" s="78">
        <f t="shared" si="20"/>
        <v>221780.9135802469</v>
      </c>
      <c r="U59" s="87"/>
    </row>
    <row r="60" spans="1:21" ht="15">
      <c r="A60" s="76" t="s">
        <v>323</v>
      </c>
      <c r="B60" s="76" t="s">
        <v>324</v>
      </c>
      <c r="C60" s="76" t="s">
        <v>325</v>
      </c>
      <c r="D60" s="76" t="s">
        <v>22</v>
      </c>
      <c r="E60" s="76" t="s">
        <v>84</v>
      </c>
      <c r="F60" s="77" t="b">
        <v>1</v>
      </c>
      <c r="G60" s="76" t="s">
        <v>71</v>
      </c>
      <c r="H60" s="76" t="s">
        <v>45</v>
      </c>
      <c r="I60" s="78">
        <v>13643881</v>
      </c>
      <c r="J60" s="60">
        <v>44</v>
      </c>
      <c r="K60" s="60">
        <v>43</v>
      </c>
      <c r="L60" s="70">
        <v>47891</v>
      </c>
      <c r="M60" s="62"/>
      <c r="N60" s="87"/>
      <c r="O60" s="78">
        <v>12875793</v>
      </c>
      <c r="P60" s="78">
        <f t="shared" si="17"/>
        <v>12875793</v>
      </c>
      <c r="Q60" s="80">
        <f t="shared" si="18"/>
        <v>47891</v>
      </c>
      <c r="R60" s="81">
        <f t="shared" si="4"/>
        <v>268.8562151552484</v>
      </c>
      <c r="S60" s="80">
        <f t="shared" si="19"/>
        <v>1088.4318181818182</v>
      </c>
      <c r="T60" s="78">
        <f t="shared" si="20"/>
        <v>292631.6590909091</v>
      </c>
      <c r="U60" s="87"/>
    </row>
    <row r="61" spans="1:21" ht="15">
      <c r="A61" s="76" t="s">
        <v>326</v>
      </c>
      <c r="B61" s="76" t="s">
        <v>327</v>
      </c>
      <c r="C61" s="76" t="s">
        <v>195</v>
      </c>
      <c r="D61" s="76" t="s">
        <v>22</v>
      </c>
      <c r="E61" s="76" t="s">
        <v>84</v>
      </c>
      <c r="F61" s="77" t="b">
        <v>1</v>
      </c>
      <c r="G61" s="76" t="s">
        <v>71</v>
      </c>
      <c r="H61" s="76" t="s">
        <v>45</v>
      </c>
      <c r="I61" s="78">
        <v>11961920</v>
      </c>
      <c r="J61" s="60">
        <v>60</v>
      </c>
      <c r="K61" s="60">
        <v>59</v>
      </c>
      <c r="L61" s="70">
        <v>55449</v>
      </c>
      <c r="M61" s="62"/>
      <c r="N61" s="87"/>
      <c r="O61" s="78">
        <v>10654336</v>
      </c>
      <c r="P61" s="78">
        <f t="shared" si="17"/>
        <v>10654336</v>
      </c>
      <c r="Q61" s="80">
        <f t="shared" si="18"/>
        <v>55449</v>
      </c>
      <c r="R61" s="81">
        <f t="shared" si="4"/>
        <v>192.14658515031832</v>
      </c>
      <c r="S61" s="80">
        <f t="shared" si="19"/>
        <v>924.15</v>
      </c>
      <c r="T61" s="78">
        <f t="shared" si="20"/>
        <v>177572.26666666666</v>
      </c>
      <c r="U61" s="87"/>
    </row>
    <row r="62" spans="1:21" ht="15">
      <c r="A62" s="76" t="s">
        <v>397</v>
      </c>
      <c r="B62" s="76" t="s">
        <v>398</v>
      </c>
      <c r="C62" s="76" t="s">
        <v>399</v>
      </c>
      <c r="D62" s="76" t="s">
        <v>22</v>
      </c>
      <c r="E62" s="76" t="s">
        <v>84</v>
      </c>
      <c r="F62" s="77" t="b">
        <v>1</v>
      </c>
      <c r="G62" s="76" t="s">
        <v>71</v>
      </c>
      <c r="H62" s="76" t="s">
        <v>45</v>
      </c>
      <c r="I62" s="78">
        <v>20456025</v>
      </c>
      <c r="J62" s="60">
        <v>81</v>
      </c>
      <c r="K62" s="60">
        <v>80</v>
      </c>
      <c r="L62" s="70">
        <v>69493</v>
      </c>
      <c r="M62" s="62"/>
      <c r="N62" s="87"/>
      <c r="O62" s="78">
        <v>21369905</v>
      </c>
      <c r="P62" s="78">
        <f t="shared" si="17"/>
        <v>21369905</v>
      </c>
      <c r="Q62" s="80">
        <f t="shared" si="18"/>
        <v>69493</v>
      </c>
      <c r="R62" s="81">
        <f t="shared" si="4"/>
        <v>307.51161987538313</v>
      </c>
      <c r="S62" s="80">
        <f t="shared" si="19"/>
        <v>857.9382716049382</v>
      </c>
      <c r="T62" s="78">
        <f t="shared" si="20"/>
        <v>263825.987654321</v>
      </c>
      <c r="U62" s="87"/>
    </row>
    <row r="63" spans="1:21" ht="15">
      <c r="A63" s="76" t="s">
        <v>418</v>
      </c>
      <c r="B63" s="76" t="s">
        <v>419</v>
      </c>
      <c r="C63" s="76" t="s">
        <v>420</v>
      </c>
      <c r="D63" s="76" t="s">
        <v>22</v>
      </c>
      <c r="E63" s="76" t="s">
        <v>84</v>
      </c>
      <c r="F63" s="77" t="b">
        <v>1</v>
      </c>
      <c r="G63" s="76" t="s">
        <v>200</v>
      </c>
      <c r="H63" s="76" t="s">
        <v>45</v>
      </c>
      <c r="I63" s="78">
        <v>15821809</v>
      </c>
      <c r="J63" s="60">
        <v>81</v>
      </c>
      <c r="K63" s="60">
        <v>80</v>
      </c>
      <c r="L63" s="70">
        <v>87856</v>
      </c>
      <c r="M63" s="62"/>
      <c r="N63" s="87"/>
      <c r="P63" s="78">
        <f t="shared" si="17"/>
        <v>15821809</v>
      </c>
      <c r="Q63" s="80">
        <f t="shared" si="18"/>
        <v>87856</v>
      </c>
      <c r="R63" s="81">
        <f t="shared" si="4"/>
        <v>180.08797350209434</v>
      </c>
      <c r="S63" s="80">
        <f t="shared" si="19"/>
        <v>1084.641975308642</v>
      </c>
      <c r="T63" s="78">
        <f t="shared" si="20"/>
        <v>195330.97530864197</v>
      </c>
      <c r="U63" s="87"/>
    </row>
    <row r="64" spans="1:21" ht="15">
      <c r="A64" s="76" t="s">
        <v>494</v>
      </c>
      <c r="B64" s="76" t="s">
        <v>495</v>
      </c>
      <c r="C64" s="76" t="s">
        <v>496</v>
      </c>
      <c r="D64" s="76" t="s">
        <v>22</v>
      </c>
      <c r="E64" s="76" t="s">
        <v>84</v>
      </c>
      <c r="F64" s="77" t="b">
        <v>1</v>
      </c>
      <c r="G64" s="76" t="s">
        <v>200</v>
      </c>
      <c r="H64" s="76" t="s">
        <v>45</v>
      </c>
      <c r="I64" s="78">
        <v>15767450</v>
      </c>
      <c r="J64" s="87">
        <v>81</v>
      </c>
      <c r="K64" s="87">
        <v>80</v>
      </c>
      <c r="L64" s="90">
        <v>85138</v>
      </c>
      <c r="M64" s="62"/>
      <c r="N64" s="87"/>
      <c r="P64" s="78">
        <f t="shared" si="17"/>
        <v>15767450</v>
      </c>
      <c r="Q64" s="80">
        <f t="shared" si="18"/>
        <v>85138</v>
      </c>
      <c r="R64" s="81">
        <f t="shared" si="4"/>
        <v>185.198736169513</v>
      </c>
      <c r="S64" s="80">
        <f t="shared" si="19"/>
        <v>1051.0864197530864</v>
      </c>
      <c r="T64" s="78">
        <f t="shared" si="20"/>
        <v>194659.8765432099</v>
      </c>
      <c r="U64" s="87"/>
    </row>
    <row r="65" spans="1:21" ht="15">
      <c r="A65" s="76" t="s">
        <v>499</v>
      </c>
      <c r="B65" s="76" t="s">
        <v>500</v>
      </c>
      <c r="C65" s="76" t="s">
        <v>195</v>
      </c>
      <c r="D65" s="76" t="s">
        <v>22</v>
      </c>
      <c r="E65" s="76" t="s">
        <v>84</v>
      </c>
      <c r="F65" s="77" t="b">
        <v>1</v>
      </c>
      <c r="G65" s="76" t="s">
        <v>200</v>
      </c>
      <c r="H65" s="76" t="s">
        <v>45</v>
      </c>
      <c r="I65" s="78">
        <v>14886642</v>
      </c>
      <c r="J65" s="87">
        <v>65</v>
      </c>
      <c r="K65" s="87">
        <v>64</v>
      </c>
      <c r="L65" s="90">
        <v>69716</v>
      </c>
      <c r="M65" s="62"/>
      <c r="N65" s="87"/>
      <c r="P65" s="78">
        <f t="shared" si="17"/>
        <v>14886642</v>
      </c>
      <c r="Q65" s="80">
        <f t="shared" si="18"/>
        <v>69716</v>
      </c>
      <c r="R65" s="81">
        <f t="shared" si="4"/>
        <v>213.53264673819496</v>
      </c>
      <c r="S65" s="80">
        <f t="shared" si="19"/>
        <v>1072.553846153846</v>
      </c>
      <c r="T65" s="78">
        <f t="shared" si="20"/>
        <v>229025.26153846155</v>
      </c>
      <c r="U65" s="87"/>
    </row>
    <row r="66" spans="1:21" ht="15">
      <c r="A66" s="76" t="s">
        <v>501</v>
      </c>
      <c r="B66" s="76" t="s">
        <v>502</v>
      </c>
      <c r="C66" s="76" t="s">
        <v>503</v>
      </c>
      <c r="D66" s="76" t="s">
        <v>22</v>
      </c>
      <c r="E66" s="76" t="s">
        <v>84</v>
      </c>
      <c r="F66" s="77" t="b">
        <v>1</v>
      </c>
      <c r="G66" s="76" t="s">
        <v>200</v>
      </c>
      <c r="H66" s="76" t="s">
        <v>45</v>
      </c>
      <c r="I66" s="78">
        <v>13840750</v>
      </c>
      <c r="J66" s="87">
        <v>70</v>
      </c>
      <c r="K66" s="87">
        <v>69</v>
      </c>
      <c r="L66" s="90">
        <v>70030</v>
      </c>
      <c r="M66" s="62"/>
      <c r="N66" s="87"/>
      <c r="P66" s="78">
        <f t="shared" si="17"/>
        <v>13840750</v>
      </c>
      <c r="Q66" s="80">
        <f t="shared" si="18"/>
        <v>70030</v>
      </c>
      <c r="R66" s="81">
        <f t="shared" si="4"/>
        <v>197.64029701556476</v>
      </c>
      <c r="S66" s="80">
        <f t="shared" si="19"/>
        <v>1000.4285714285714</v>
      </c>
      <c r="T66" s="78">
        <f t="shared" si="20"/>
        <v>197725</v>
      </c>
      <c r="U66" s="87"/>
    </row>
    <row r="67" spans="1:21" ht="15">
      <c r="A67" s="76" t="s">
        <v>525</v>
      </c>
      <c r="B67" s="76" t="s">
        <v>526</v>
      </c>
      <c r="C67" s="76" t="s">
        <v>195</v>
      </c>
      <c r="D67" s="76" t="s">
        <v>22</v>
      </c>
      <c r="E67" s="76" t="s">
        <v>84</v>
      </c>
      <c r="F67" s="77" t="b">
        <v>1</v>
      </c>
      <c r="G67" s="76" t="s">
        <v>200</v>
      </c>
      <c r="H67" s="76" t="s">
        <v>45</v>
      </c>
      <c r="I67" s="78">
        <v>11026183</v>
      </c>
      <c r="J67" s="87">
        <v>56</v>
      </c>
      <c r="K67" s="87">
        <v>55</v>
      </c>
      <c r="L67" s="90">
        <v>60652</v>
      </c>
      <c r="M67" s="62"/>
      <c r="N67" s="87"/>
      <c r="P67" s="78">
        <f t="shared" si="17"/>
        <v>11026183</v>
      </c>
      <c r="Q67" s="80">
        <f t="shared" si="18"/>
        <v>60652</v>
      </c>
      <c r="R67" s="81">
        <f aca="true" t="shared" si="21" ref="R67:R130">P67/Q67</f>
        <v>181.79421948163292</v>
      </c>
      <c r="S67" s="80">
        <f t="shared" si="19"/>
        <v>1083.0714285714287</v>
      </c>
      <c r="T67" s="78">
        <f t="shared" si="20"/>
        <v>196896.125</v>
      </c>
      <c r="U67" s="87"/>
    </row>
    <row r="68" spans="1:21" ht="15">
      <c r="A68" s="76" t="s">
        <v>543</v>
      </c>
      <c r="B68" s="76" t="s">
        <v>544</v>
      </c>
      <c r="C68" s="76" t="s">
        <v>325</v>
      </c>
      <c r="D68" s="76" t="s">
        <v>22</v>
      </c>
      <c r="E68" s="76" t="s">
        <v>84</v>
      </c>
      <c r="F68" s="77" t="b">
        <v>1</v>
      </c>
      <c r="G68" s="76" t="s">
        <v>71</v>
      </c>
      <c r="H68" s="76" t="s">
        <v>45</v>
      </c>
      <c r="I68" s="78">
        <v>10765035</v>
      </c>
      <c r="J68" s="87">
        <v>80</v>
      </c>
      <c r="K68" s="87">
        <v>79</v>
      </c>
      <c r="L68" s="90">
        <v>69641</v>
      </c>
      <c r="M68" s="62"/>
      <c r="N68" s="87"/>
      <c r="O68" s="78">
        <v>11901100</v>
      </c>
      <c r="P68" s="78">
        <f t="shared" si="17"/>
        <v>11901100</v>
      </c>
      <c r="Q68" s="80">
        <f t="shared" si="18"/>
        <v>69641</v>
      </c>
      <c r="R68" s="81">
        <f t="shared" si="21"/>
        <v>170.8921468675062</v>
      </c>
      <c r="S68" s="80">
        <f t="shared" si="19"/>
        <v>870.5125</v>
      </c>
      <c r="T68" s="78">
        <f t="shared" si="20"/>
        <v>148763.75</v>
      </c>
      <c r="U68" s="87"/>
    </row>
    <row r="69" spans="1:21" ht="15">
      <c r="A69" s="76" t="s">
        <v>638</v>
      </c>
      <c r="B69" s="76" t="s">
        <v>639</v>
      </c>
      <c r="C69" s="76" t="s">
        <v>640</v>
      </c>
      <c r="D69" s="76" t="s">
        <v>22</v>
      </c>
      <c r="E69" s="76" t="s">
        <v>84</v>
      </c>
      <c r="F69" s="77" t="b">
        <v>1</v>
      </c>
      <c r="G69" s="76" t="s">
        <v>200</v>
      </c>
      <c r="H69" s="76" t="s">
        <v>45</v>
      </c>
      <c r="I69" s="78">
        <v>13895591</v>
      </c>
      <c r="J69" s="87">
        <v>80</v>
      </c>
      <c r="K69" s="87">
        <v>79</v>
      </c>
      <c r="L69" s="90">
        <v>67866</v>
      </c>
      <c r="M69" s="62"/>
      <c r="N69" s="87"/>
      <c r="P69" s="78">
        <f t="shared" si="17"/>
        <v>13895591</v>
      </c>
      <c r="Q69" s="80">
        <f t="shared" si="18"/>
        <v>67866</v>
      </c>
      <c r="R69" s="81">
        <f t="shared" si="21"/>
        <v>204.7504052102673</v>
      </c>
      <c r="S69" s="80">
        <f t="shared" si="19"/>
        <v>848.325</v>
      </c>
      <c r="T69" s="78">
        <f t="shared" si="20"/>
        <v>173694.8875</v>
      </c>
      <c r="U69" s="87"/>
    </row>
    <row r="70" spans="1:21" ht="15">
      <c r="A70" s="76" t="s">
        <v>685</v>
      </c>
      <c r="B70" s="76" t="s">
        <v>686</v>
      </c>
      <c r="C70" s="76" t="s">
        <v>399</v>
      </c>
      <c r="D70" s="76" t="s">
        <v>22</v>
      </c>
      <c r="E70" s="76" t="s">
        <v>84</v>
      </c>
      <c r="F70" s="77" t="b">
        <v>1</v>
      </c>
      <c r="G70" s="76" t="s">
        <v>200</v>
      </c>
      <c r="H70" s="76" t="s">
        <v>45</v>
      </c>
      <c r="I70" s="78">
        <v>14076396</v>
      </c>
      <c r="J70" s="87">
        <v>73</v>
      </c>
      <c r="K70" s="87">
        <v>72</v>
      </c>
      <c r="L70" s="90">
        <v>64648</v>
      </c>
      <c r="M70" s="62"/>
      <c r="N70" s="87"/>
      <c r="P70" s="78">
        <f t="shared" si="17"/>
        <v>14076396</v>
      </c>
      <c r="Q70" s="80">
        <f t="shared" si="18"/>
        <v>64648</v>
      </c>
      <c r="R70" s="81">
        <f t="shared" si="21"/>
        <v>217.73907932186611</v>
      </c>
      <c r="S70" s="80">
        <f t="shared" si="19"/>
        <v>885.5890410958904</v>
      </c>
      <c r="T70" s="78">
        <f t="shared" si="20"/>
        <v>192827.34246575343</v>
      </c>
      <c r="U70" s="87"/>
    </row>
    <row r="71" spans="1:21" ht="15">
      <c r="A71" s="76" t="s">
        <v>717</v>
      </c>
      <c r="B71" s="76" t="s">
        <v>718</v>
      </c>
      <c r="C71" s="76" t="s">
        <v>195</v>
      </c>
      <c r="D71" s="76" t="s">
        <v>22</v>
      </c>
      <c r="E71" s="76" t="s">
        <v>84</v>
      </c>
      <c r="F71" s="77" t="b">
        <v>1</v>
      </c>
      <c r="G71" s="76" t="s">
        <v>200</v>
      </c>
      <c r="H71" s="76" t="s">
        <v>45</v>
      </c>
      <c r="I71" s="78">
        <v>19101799</v>
      </c>
      <c r="J71" s="87">
        <v>70</v>
      </c>
      <c r="K71" s="87">
        <v>69</v>
      </c>
      <c r="L71" s="90">
        <v>75048</v>
      </c>
      <c r="M71" s="62"/>
      <c r="N71" s="87"/>
      <c r="P71" s="78">
        <f t="shared" si="17"/>
        <v>19101799</v>
      </c>
      <c r="Q71" s="80">
        <f t="shared" si="18"/>
        <v>75048</v>
      </c>
      <c r="R71" s="81">
        <f t="shared" si="21"/>
        <v>254.5277555697687</v>
      </c>
      <c r="S71" s="80">
        <f t="shared" si="19"/>
        <v>1072.1142857142856</v>
      </c>
      <c r="T71" s="78">
        <f t="shared" si="20"/>
        <v>272882.84285714285</v>
      </c>
      <c r="U71" s="87"/>
    </row>
    <row r="72" spans="1:21" ht="15">
      <c r="A72" s="76" t="s">
        <v>764</v>
      </c>
      <c r="B72" s="76" t="s">
        <v>765</v>
      </c>
      <c r="C72" s="76" t="s">
        <v>256</v>
      </c>
      <c r="D72" s="76" t="s">
        <v>22</v>
      </c>
      <c r="E72" s="76" t="s">
        <v>84</v>
      </c>
      <c r="F72" s="77" t="b">
        <v>1</v>
      </c>
      <c r="G72" s="76" t="s">
        <v>200</v>
      </c>
      <c r="H72" s="76" t="s">
        <v>45</v>
      </c>
      <c r="I72" s="78">
        <v>12513497</v>
      </c>
      <c r="J72" s="87">
        <v>58</v>
      </c>
      <c r="K72" s="87">
        <v>57</v>
      </c>
      <c r="L72" s="90">
        <v>58473</v>
      </c>
      <c r="M72" s="62"/>
      <c r="N72" s="87"/>
      <c r="P72" s="78">
        <f t="shared" si="17"/>
        <v>12513497</v>
      </c>
      <c r="Q72" s="80">
        <f t="shared" si="18"/>
        <v>58473</v>
      </c>
      <c r="R72" s="81">
        <f t="shared" si="21"/>
        <v>214.00470302532793</v>
      </c>
      <c r="S72" s="80">
        <f t="shared" si="19"/>
        <v>1008.1551724137931</v>
      </c>
      <c r="T72" s="78">
        <f t="shared" si="20"/>
        <v>215749.94827586206</v>
      </c>
      <c r="U72" s="87"/>
    </row>
    <row r="73" spans="1:21" ht="15">
      <c r="A73" s="76" t="s">
        <v>785</v>
      </c>
      <c r="B73" s="76" t="s">
        <v>786</v>
      </c>
      <c r="C73" s="76" t="s">
        <v>787</v>
      </c>
      <c r="D73" s="76" t="s">
        <v>22</v>
      </c>
      <c r="E73" s="76" t="s">
        <v>84</v>
      </c>
      <c r="F73" s="77" t="b">
        <v>1</v>
      </c>
      <c r="G73" s="76" t="s">
        <v>200</v>
      </c>
      <c r="H73" s="76" t="s">
        <v>45</v>
      </c>
      <c r="I73" s="78">
        <v>13437664</v>
      </c>
      <c r="J73" s="87">
        <v>49</v>
      </c>
      <c r="K73" s="87">
        <v>48</v>
      </c>
      <c r="L73" s="90">
        <v>58547</v>
      </c>
      <c r="M73" s="62"/>
      <c r="N73" s="87"/>
      <c r="P73" s="78">
        <f t="shared" si="17"/>
        <v>13437664</v>
      </c>
      <c r="Q73" s="80">
        <f t="shared" si="18"/>
        <v>58547</v>
      </c>
      <c r="R73" s="81">
        <f t="shared" si="21"/>
        <v>229.51925803200848</v>
      </c>
      <c r="S73" s="80">
        <f t="shared" si="19"/>
        <v>1194.8367346938776</v>
      </c>
      <c r="T73" s="78">
        <f t="shared" si="20"/>
        <v>274238.0408163265</v>
      </c>
      <c r="U73" s="87"/>
    </row>
    <row r="74" spans="1:21" ht="15">
      <c r="A74" s="93" t="s">
        <v>835</v>
      </c>
      <c r="B74" s="76" t="s">
        <v>836</v>
      </c>
      <c r="C74" s="76" t="s">
        <v>195</v>
      </c>
      <c r="D74" s="76" t="s">
        <v>22</v>
      </c>
      <c r="E74" s="76" t="s">
        <v>837</v>
      </c>
      <c r="F74" s="77" t="b">
        <v>1</v>
      </c>
      <c r="G74" s="76" t="s">
        <v>200</v>
      </c>
      <c r="H74" s="94" t="s">
        <v>45</v>
      </c>
      <c r="I74" s="95">
        <v>13803410</v>
      </c>
      <c r="J74" s="87">
        <v>49</v>
      </c>
      <c r="K74" s="87">
        <v>48</v>
      </c>
      <c r="L74" s="90">
        <v>40243</v>
      </c>
      <c r="M74" s="62"/>
      <c r="N74" s="87"/>
      <c r="P74" s="78">
        <f t="shared" si="17"/>
        <v>13803410</v>
      </c>
      <c r="Q74" s="80">
        <f t="shared" si="18"/>
        <v>40243</v>
      </c>
      <c r="R74" s="81">
        <f t="shared" si="21"/>
        <v>343.00151579156625</v>
      </c>
      <c r="S74" s="80">
        <f t="shared" si="19"/>
        <v>821.2857142857143</v>
      </c>
      <c r="T74" s="78">
        <f t="shared" si="20"/>
        <v>281702.2448979592</v>
      </c>
      <c r="U74" s="87"/>
    </row>
    <row r="75" spans="1:21" ht="15">
      <c r="A75" s="93" t="s">
        <v>902</v>
      </c>
      <c r="B75" s="76" t="s">
        <v>903</v>
      </c>
      <c r="C75" s="76" t="s">
        <v>241</v>
      </c>
      <c r="D75" s="76" t="s">
        <v>22</v>
      </c>
      <c r="E75" s="76" t="s">
        <v>837</v>
      </c>
      <c r="F75" s="77" t="b">
        <v>1</v>
      </c>
      <c r="G75" s="76" t="s">
        <v>200</v>
      </c>
      <c r="H75" s="94" t="s">
        <v>45</v>
      </c>
      <c r="I75" s="95">
        <v>6629326</v>
      </c>
      <c r="J75" s="87">
        <v>32</v>
      </c>
      <c r="K75" s="87">
        <v>31</v>
      </c>
      <c r="L75" s="90">
        <v>25101</v>
      </c>
      <c r="M75" s="62"/>
      <c r="N75" s="87"/>
      <c r="P75" s="78">
        <f t="shared" si="17"/>
        <v>6629326</v>
      </c>
      <c r="Q75" s="80">
        <f t="shared" si="18"/>
        <v>25101</v>
      </c>
      <c r="R75" s="81">
        <f t="shared" si="21"/>
        <v>264.106051551731</v>
      </c>
      <c r="S75" s="80">
        <f t="shared" si="19"/>
        <v>784.40625</v>
      </c>
      <c r="T75" s="78">
        <f t="shared" si="20"/>
        <v>207166.4375</v>
      </c>
      <c r="U75" s="87"/>
    </row>
    <row r="76" spans="1:21" ht="15">
      <c r="A76" s="93" t="s">
        <v>906</v>
      </c>
      <c r="B76" s="76" t="s">
        <v>907</v>
      </c>
      <c r="C76" s="76" t="s">
        <v>195</v>
      </c>
      <c r="D76" s="76" t="s">
        <v>22</v>
      </c>
      <c r="E76" s="76" t="s">
        <v>837</v>
      </c>
      <c r="F76" s="77" t="b">
        <v>1</v>
      </c>
      <c r="G76" s="76" t="s">
        <v>200</v>
      </c>
      <c r="H76" s="94" t="s">
        <v>45</v>
      </c>
      <c r="I76" s="95">
        <v>17988865</v>
      </c>
      <c r="J76" s="87">
        <v>64</v>
      </c>
      <c r="K76" s="87">
        <v>63</v>
      </c>
      <c r="L76" s="90">
        <v>57592</v>
      </c>
      <c r="M76" s="62"/>
      <c r="N76" s="87"/>
      <c r="P76" s="78">
        <f t="shared" si="17"/>
        <v>17988865</v>
      </c>
      <c r="Q76" s="80">
        <f t="shared" si="18"/>
        <v>57592</v>
      </c>
      <c r="R76" s="81">
        <f t="shared" si="21"/>
        <v>312.3500659813863</v>
      </c>
      <c r="S76" s="80">
        <f t="shared" si="19"/>
        <v>899.875</v>
      </c>
      <c r="T76" s="78">
        <f t="shared" si="20"/>
        <v>281076.015625</v>
      </c>
      <c r="U76" s="87"/>
    </row>
    <row r="77" spans="1:21" ht="15">
      <c r="A77" s="93"/>
      <c r="B77" s="76"/>
      <c r="C77" s="76"/>
      <c r="D77" s="76"/>
      <c r="E77" s="76"/>
      <c r="F77" s="77"/>
      <c r="G77" s="76"/>
      <c r="H77" s="94"/>
      <c r="I77" s="95"/>
      <c r="J77" s="87"/>
      <c r="K77" s="87"/>
      <c r="L77" s="90"/>
      <c r="M77" s="62"/>
      <c r="N77" s="87"/>
      <c r="P77" s="91">
        <f>SUM(P57:P76)</f>
        <v>288679635</v>
      </c>
      <c r="Q77" s="92">
        <f>SUM(Q57:Q76)</f>
        <v>1325623</v>
      </c>
      <c r="R77" s="85">
        <f t="shared" si="21"/>
        <v>217.769030108862</v>
      </c>
      <c r="U77" s="87"/>
    </row>
    <row r="78" spans="1:21" ht="15">
      <c r="A78" s="93"/>
      <c r="B78" s="76"/>
      <c r="C78" s="76"/>
      <c r="D78" s="76"/>
      <c r="E78" s="76"/>
      <c r="F78" s="77"/>
      <c r="G78" s="76"/>
      <c r="H78" s="94"/>
      <c r="I78" s="95"/>
      <c r="J78" s="87"/>
      <c r="K78" s="87"/>
      <c r="L78" s="90"/>
      <c r="M78" s="62"/>
      <c r="N78" s="87"/>
      <c r="R78" s="81"/>
      <c r="U78" s="87"/>
    </row>
    <row r="79" spans="1:21" ht="15">
      <c r="A79" s="76" t="s">
        <v>106</v>
      </c>
      <c r="B79" s="76" t="s">
        <v>107</v>
      </c>
      <c r="C79" s="76" t="s">
        <v>108</v>
      </c>
      <c r="D79" s="76" t="s">
        <v>39</v>
      </c>
      <c r="E79" s="76" t="s">
        <v>84</v>
      </c>
      <c r="F79" s="77" t="b">
        <v>1</v>
      </c>
      <c r="G79" s="76" t="s">
        <v>71</v>
      </c>
      <c r="H79" s="76" t="s">
        <v>45</v>
      </c>
      <c r="I79" s="78">
        <v>12656756</v>
      </c>
      <c r="J79" s="60">
        <v>81</v>
      </c>
      <c r="K79" s="60">
        <v>80</v>
      </c>
      <c r="L79" s="70">
        <v>83562</v>
      </c>
      <c r="M79" s="62"/>
      <c r="N79" s="87"/>
      <c r="O79" s="78">
        <v>12768071</v>
      </c>
      <c r="P79" s="78">
        <f aca="true" t="shared" si="22" ref="P79:P85">IF(O79&gt;0,O79,I79)</f>
        <v>12768071</v>
      </c>
      <c r="Q79" s="80">
        <f aca="true" t="shared" si="23" ref="Q79:Q85">IF(M79&gt;0,M79,L79)</f>
        <v>83562</v>
      </c>
      <c r="R79" s="81">
        <f t="shared" si="21"/>
        <v>152.7975754529571</v>
      </c>
      <c r="S79" s="80">
        <f aca="true" t="shared" si="24" ref="S79:S85">Q79/J79</f>
        <v>1031.6296296296296</v>
      </c>
      <c r="T79" s="78">
        <f aca="true" t="shared" si="25" ref="T79:T85">P79/J79</f>
        <v>157630.5061728395</v>
      </c>
      <c r="U79" s="87"/>
    </row>
    <row r="80" spans="1:21" ht="15">
      <c r="A80" s="76" t="s">
        <v>129</v>
      </c>
      <c r="B80" s="76" t="s">
        <v>130</v>
      </c>
      <c r="C80" s="76" t="s">
        <v>131</v>
      </c>
      <c r="D80" s="76" t="s">
        <v>39</v>
      </c>
      <c r="E80" s="76" t="s">
        <v>84</v>
      </c>
      <c r="F80" s="77" t="b">
        <v>1</v>
      </c>
      <c r="G80" s="76" t="s">
        <v>71</v>
      </c>
      <c r="H80" s="76" t="s">
        <v>45</v>
      </c>
      <c r="I80" s="78">
        <v>9378605</v>
      </c>
      <c r="J80" s="60">
        <v>56</v>
      </c>
      <c r="K80" s="60">
        <v>55</v>
      </c>
      <c r="L80" s="70">
        <v>61536</v>
      </c>
      <c r="M80" s="62"/>
      <c r="N80" s="87"/>
      <c r="O80" s="78">
        <v>9400607</v>
      </c>
      <c r="P80" s="78">
        <f t="shared" si="22"/>
        <v>9400607</v>
      </c>
      <c r="Q80" s="80">
        <f t="shared" si="23"/>
        <v>61536</v>
      </c>
      <c r="R80" s="81">
        <f t="shared" si="21"/>
        <v>152.76597438897556</v>
      </c>
      <c r="S80" s="80">
        <f t="shared" si="24"/>
        <v>1098.857142857143</v>
      </c>
      <c r="T80" s="78">
        <f t="shared" si="25"/>
        <v>167867.98214285713</v>
      </c>
      <c r="U80" s="87"/>
    </row>
    <row r="81" spans="1:21" ht="15">
      <c r="A81" s="76" t="s">
        <v>301</v>
      </c>
      <c r="B81" s="76" t="s">
        <v>302</v>
      </c>
      <c r="C81" s="76" t="s">
        <v>131</v>
      </c>
      <c r="D81" s="76" t="s">
        <v>39</v>
      </c>
      <c r="E81" s="76" t="s">
        <v>84</v>
      </c>
      <c r="F81" s="77" t="b">
        <v>1</v>
      </c>
      <c r="G81" s="76" t="s">
        <v>200</v>
      </c>
      <c r="H81" s="76" t="s">
        <v>45</v>
      </c>
      <c r="I81" s="78">
        <v>13139125</v>
      </c>
      <c r="J81" s="60">
        <v>69</v>
      </c>
      <c r="K81" s="60">
        <v>68</v>
      </c>
      <c r="L81" s="70">
        <v>71647</v>
      </c>
      <c r="M81" s="61">
        <v>76675</v>
      </c>
      <c r="N81" s="87"/>
      <c r="O81" s="78">
        <v>12834093</v>
      </c>
      <c r="P81" s="78">
        <f t="shared" si="22"/>
        <v>12834093</v>
      </c>
      <c r="Q81" s="80">
        <f t="shared" si="23"/>
        <v>76675</v>
      </c>
      <c r="R81" s="81">
        <f t="shared" si="21"/>
        <v>167.38301923703946</v>
      </c>
      <c r="S81" s="80">
        <f t="shared" si="24"/>
        <v>1111.231884057971</v>
      </c>
      <c r="T81" s="78">
        <f t="shared" si="25"/>
        <v>186001.34782608695</v>
      </c>
      <c r="U81" s="87"/>
    </row>
    <row r="82" spans="1:21" ht="15">
      <c r="A82" s="76" t="s">
        <v>451</v>
      </c>
      <c r="B82" s="76" t="s">
        <v>452</v>
      </c>
      <c r="C82" s="76" t="s">
        <v>453</v>
      </c>
      <c r="D82" s="76" t="s">
        <v>39</v>
      </c>
      <c r="E82" s="76" t="s">
        <v>84</v>
      </c>
      <c r="F82" s="77" t="b">
        <v>1</v>
      </c>
      <c r="G82" s="76" t="s">
        <v>71</v>
      </c>
      <c r="H82" s="76" t="s">
        <v>45</v>
      </c>
      <c r="I82" s="78">
        <v>15212085</v>
      </c>
      <c r="J82" s="87">
        <v>57</v>
      </c>
      <c r="K82" s="87">
        <v>56</v>
      </c>
      <c r="L82" s="90">
        <v>65779</v>
      </c>
      <c r="M82" s="61">
        <v>65951</v>
      </c>
      <c r="N82" s="87"/>
      <c r="O82" s="78">
        <v>15214834</v>
      </c>
      <c r="P82" s="78">
        <f t="shared" si="22"/>
        <v>15214834</v>
      </c>
      <c r="Q82" s="80">
        <f t="shared" si="23"/>
        <v>65951</v>
      </c>
      <c r="R82" s="81">
        <f t="shared" si="21"/>
        <v>230.6990644569453</v>
      </c>
      <c r="S82" s="80">
        <f t="shared" si="24"/>
        <v>1157.0350877192982</v>
      </c>
      <c r="T82" s="78">
        <f t="shared" si="25"/>
        <v>266926.91228070174</v>
      </c>
      <c r="U82" s="87"/>
    </row>
    <row r="83" spans="1:21" ht="15">
      <c r="A83" s="76" t="s">
        <v>523</v>
      </c>
      <c r="B83" s="76" t="s">
        <v>524</v>
      </c>
      <c r="C83" s="76" t="s">
        <v>247</v>
      </c>
      <c r="D83" s="76" t="s">
        <v>39</v>
      </c>
      <c r="E83" s="76" t="s">
        <v>84</v>
      </c>
      <c r="F83" s="77" t="b">
        <v>1</v>
      </c>
      <c r="G83" s="76" t="s">
        <v>200</v>
      </c>
      <c r="H83" s="76" t="s">
        <v>45</v>
      </c>
      <c r="I83" s="78">
        <v>10505065</v>
      </c>
      <c r="J83" s="87">
        <v>49</v>
      </c>
      <c r="K83" s="87">
        <v>48</v>
      </c>
      <c r="L83" s="90">
        <v>58547</v>
      </c>
      <c r="M83" s="62"/>
      <c r="N83" s="87"/>
      <c r="P83" s="78">
        <f t="shared" si="22"/>
        <v>10505065</v>
      </c>
      <c r="Q83" s="80">
        <f t="shared" si="23"/>
        <v>58547</v>
      </c>
      <c r="R83" s="81">
        <f t="shared" si="21"/>
        <v>179.42960356636547</v>
      </c>
      <c r="S83" s="80">
        <f t="shared" si="24"/>
        <v>1194.8367346938776</v>
      </c>
      <c r="T83" s="78">
        <f t="shared" si="25"/>
        <v>214389.08163265305</v>
      </c>
      <c r="U83" s="87"/>
    </row>
    <row r="84" spans="1:21" ht="15">
      <c r="A84" s="76" t="s">
        <v>588</v>
      </c>
      <c r="B84" s="76" t="s">
        <v>589</v>
      </c>
      <c r="C84" s="76" t="s">
        <v>590</v>
      </c>
      <c r="D84" s="76" t="s">
        <v>39</v>
      </c>
      <c r="E84" s="76" t="s">
        <v>84</v>
      </c>
      <c r="F84" s="77" t="b">
        <v>1</v>
      </c>
      <c r="G84" s="76" t="s">
        <v>200</v>
      </c>
      <c r="H84" s="76" t="s">
        <v>45</v>
      </c>
      <c r="I84" s="78">
        <v>5663227</v>
      </c>
      <c r="J84" s="87">
        <v>20</v>
      </c>
      <c r="K84" s="87">
        <v>19</v>
      </c>
      <c r="L84" s="90">
        <v>22913</v>
      </c>
      <c r="M84" s="62"/>
      <c r="N84" s="87"/>
      <c r="P84" s="78">
        <f t="shared" si="22"/>
        <v>5663227</v>
      </c>
      <c r="Q84" s="80">
        <f t="shared" si="23"/>
        <v>22913</v>
      </c>
      <c r="R84" s="81">
        <f t="shared" si="21"/>
        <v>247.16217867586087</v>
      </c>
      <c r="S84" s="80">
        <f t="shared" si="24"/>
        <v>1145.65</v>
      </c>
      <c r="T84" s="78">
        <f t="shared" si="25"/>
        <v>283161.35</v>
      </c>
      <c r="U84" s="87"/>
    </row>
    <row r="85" spans="1:21" ht="15">
      <c r="A85" s="93" t="s">
        <v>900</v>
      </c>
      <c r="B85" s="76" t="s">
        <v>901</v>
      </c>
      <c r="C85" s="76" t="s">
        <v>453</v>
      </c>
      <c r="D85" s="76" t="s">
        <v>39</v>
      </c>
      <c r="E85" s="76" t="s">
        <v>84</v>
      </c>
      <c r="F85" s="77" t="b">
        <v>1</v>
      </c>
      <c r="G85" s="76" t="s">
        <v>200</v>
      </c>
      <c r="H85" s="94" t="s">
        <v>45</v>
      </c>
      <c r="I85" s="95">
        <v>12730167</v>
      </c>
      <c r="J85" s="87">
        <v>80</v>
      </c>
      <c r="K85" s="87">
        <v>78</v>
      </c>
      <c r="L85" s="90">
        <v>59897</v>
      </c>
      <c r="M85" s="62"/>
      <c r="N85" s="87"/>
      <c r="P85" s="78">
        <f t="shared" si="22"/>
        <v>12730167</v>
      </c>
      <c r="Q85" s="80">
        <f t="shared" si="23"/>
        <v>59897</v>
      </c>
      <c r="R85" s="81">
        <f t="shared" si="21"/>
        <v>212.53430054927625</v>
      </c>
      <c r="S85" s="80">
        <f t="shared" si="24"/>
        <v>748.7125</v>
      </c>
      <c r="T85" s="78">
        <f t="shared" si="25"/>
        <v>159127.0875</v>
      </c>
      <c r="U85" s="87"/>
    </row>
    <row r="86" spans="1:21" ht="15">
      <c r="A86" s="93"/>
      <c r="B86" s="76"/>
      <c r="C86" s="76"/>
      <c r="D86" s="76"/>
      <c r="E86" s="76"/>
      <c r="F86" s="77"/>
      <c r="G86" s="76"/>
      <c r="H86" s="94"/>
      <c r="I86" s="95"/>
      <c r="J86" s="87"/>
      <c r="K86" s="87"/>
      <c r="L86" s="90"/>
      <c r="M86" s="62"/>
      <c r="N86" s="87"/>
      <c r="P86" s="91">
        <f>SUM(P79:P85)</f>
        <v>79116064</v>
      </c>
      <c r="Q86" s="92">
        <f>SUM(Q79:Q85)</f>
        <v>429081</v>
      </c>
      <c r="R86" s="85">
        <f>P86/Q86</f>
        <v>184.38491566860336</v>
      </c>
      <c r="U86" s="87"/>
    </row>
    <row r="87" spans="1:21" ht="15">
      <c r="A87" s="93"/>
      <c r="B87" s="76"/>
      <c r="C87" s="76"/>
      <c r="D87" s="76"/>
      <c r="E87" s="76"/>
      <c r="F87" s="77"/>
      <c r="G87" s="76"/>
      <c r="H87" s="94"/>
      <c r="I87" s="95"/>
      <c r="J87" s="87"/>
      <c r="K87" s="87"/>
      <c r="L87" s="90"/>
      <c r="M87" s="62"/>
      <c r="N87" s="87"/>
      <c r="Q87" s="80"/>
      <c r="R87" s="81"/>
      <c r="U87" s="87"/>
    </row>
    <row r="88" spans="1:21" ht="15">
      <c r="A88" s="76" t="s">
        <v>177</v>
      </c>
      <c r="B88" s="76" t="s">
        <v>178</v>
      </c>
      <c r="C88" s="76" t="s">
        <v>179</v>
      </c>
      <c r="D88" s="76" t="s">
        <v>36</v>
      </c>
      <c r="E88" s="76" t="s">
        <v>945</v>
      </c>
      <c r="F88" s="77" t="b">
        <v>1</v>
      </c>
      <c r="G88" s="76" t="s">
        <v>71</v>
      </c>
      <c r="H88" s="76" t="s">
        <v>45</v>
      </c>
      <c r="I88" s="78">
        <v>8031663</v>
      </c>
      <c r="J88" s="60">
        <v>54</v>
      </c>
      <c r="K88" s="60">
        <v>53</v>
      </c>
      <c r="L88" s="70">
        <v>32269</v>
      </c>
      <c r="M88" s="62"/>
      <c r="N88" s="87"/>
      <c r="O88" s="78">
        <v>9035831</v>
      </c>
      <c r="P88" s="78">
        <f>IF(O88&gt;0,O88,I88)</f>
        <v>9035831</v>
      </c>
      <c r="Q88" s="80">
        <f>IF(M88&gt;0,M88,L88)</f>
        <v>32269</v>
      </c>
      <c r="R88" s="81">
        <f t="shared" si="21"/>
        <v>280.01583563172085</v>
      </c>
      <c r="S88" s="80">
        <f>Q88/J88</f>
        <v>597.574074074074</v>
      </c>
      <c r="T88" s="78">
        <f>P88/J88</f>
        <v>167330.2037037037</v>
      </c>
      <c r="U88" s="87"/>
    </row>
    <row r="89" spans="1:21" ht="15">
      <c r="A89" s="76"/>
      <c r="B89" s="76"/>
      <c r="C89" s="76"/>
      <c r="D89" s="76"/>
      <c r="E89" s="76"/>
      <c r="F89" s="77"/>
      <c r="G89" s="76"/>
      <c r="H89" s="76"/>
      <c r="I89" s="78"/>
      <c r="J89" s="60"/>
      <c r="K89" s="60"/>
      <c r="L89" s="70"/>
      <c r="M89" s="62"/>
      <c r="N89" s="87"/>
      <c r="Q89" s="80"/>
      <c r="R89" s="81"/>
      <c r="U89" s="87"/>
    </row>
    <row r="90" spans="1:21" ht="15">
      <c r="A90" s="76" t="s">
        <v>68</v>
      </c>
      <c r="B90" s="76" t="s">
        <v>69</v>
      </c>
      <c r="C90" s="76" t="s">
        <v>70</v>
      </c>
      <c r="D90" s="76" t="s">
        <v>4</v>
      </c>
      <c r="E90" s="76" t="s">
        <v>4</v>
      </c>
      <c r="F90" s="77" t="b">
        <v>1</v>
      </c>
      <c r="G90" s="76" t="s">
        <v>71</v>
      </c>
      <c r="H90" s="76" t="s">
        <v>45</v>
      </c>
      <c r="I90" s="78">
        <v>22374095</v>
      </c>
      <c r="J90" s="60">
        <v>60</v>
      </c>
      <c r="K90" s="60">
        <v>59</v>
      </c>
      <c r="L90" s="70">
        <v>94138</v>
      </c>
      <c r="M90" s="62"/>
      <c r="N90" s="87"/>
      <c r="O90" s="78">
        <v>24390929</v>
      </c>
      <c r="P90" s="78">
        <f aca="true" t="shared" si="26" ref="P90:P121">IF(O90&gt;0,O90,I90)</f>
        <v>24390929</v>
      </c>
      <c r="Q90" s="80">
        <f aca="true" t="shared" si="27" ref="Q90:Q121">IF(M90&gt;0,M90,L90)</f>
        <v>94138</v>
      </c>
      <c r="R90" s="81">
        <f t="shared" si="21"/>
        <v>259.0975907709958</v>
      </c>
      <c r="S90" s="80">
        <f aca="true" t="shared" si="28" ref="S90:S121">Q90/J90</f>
        <v>1568.9666666666667</v>
      </c>
      <c r="T90" s="78">
        <f aca="true" t="shared" si="29" ref="T90:T121">P90/J90</f>
        <v>406515.48333333334</v>
      </c>
      <c r="U90" s="87"/>
    </row>
    <row r="91" spans="1:21" ht="15">
      <c r="A91" s="76" t="s">
        <v>89</v>
      </c>
      <c r="B91" s="76" t="s">
        <v>90</v>
      </c>
      <c r="C91" s="76" t="s">
        <v>91</v>
      </c>
      <c r="D91" s="76" t="s">
        <v>4</v>
      </c>
      <c r="E91" s="76" t="s">
        <v>4</v>
      </c>
      <c r="F91" s="77" t="b">
        <v>1</v>
      </c>
      <c r="G91" s="76" t="s">
        <v>71</v>
      </c>
      <c r="H91" s="76" t="s">
        <v>45</v>
      </c>
      <c r="I91" s="78">
        <v>24956402</v>
      </c>
      <c r="J91" s="60">
        <v>87</v>
      </c>
      <c r="K91" s="60">
        <v>86</v>
      </c>
      <c r="L91" s="70">
        <v>184305</v>
      </c>
      <c r="M91" s="62"/>
      <c r="N91" s="87"/>
      <c r="O91" s="78">
        <v>28293511</v>
      </c>
      <c r="P91" s="78">
        <f t="shared" si="26"/>
        <v>28293511</v>
      </c>
      <c r="Q91" s="80">
        <f t="shared" si="27"/>
        <v>184305</v>
      </c>
      <c r="R91" s="81">
        <f t="shared" si="21"/>
        <v>153.51461436206287</v>
      </c>
      <c r="S91" s="80">
        <f t="shared" si="28"/>
        <v>2118.448275862069</v>
      </c>
      <c r="T91" s="78">
        <f t="shared" si="29"/>
        <v>325212.7701149425</v>
      </c>
      <c r="U91" s="87"/>
    </row>
    <row r="92" spans="1:21" ht="15">
      <c r="A92" s="76" t="s">
        <v>92</v>
      </c>
      <c r="B92" s="76" t="s">
        <v>93</v>
      </c>
      <c r="C92" s="76" t="s">
        <v>4</v>
      </c>
      <c r="D92" s="76" t="s">
        <v>4</v>
      </c>
      <c r="E92" s="76" t="s">
        <v>4</v>
      </c>
      <c r="F92" s="77" t="b">
        <v>1</v>
      </c>
      <c r="G92" s="76" t="s">
        <v>71</v>
      </c>
      <c r="H92" s="76" t="s">
        <v>45</v>
      </c>
      <c r="I92" s="78">
        <v>6745496</v>
      </c>
      <c r="J92" s="60">
        <v>21</v>
      </c>
      <c r="K92" s="60">
        <v>20</v>
      </c>
      <c r="L92" s="70">
        <v>44900</v>
      </c>
      <c r="M92" s="62"/>
      <c r="N92" s="87"/>
      <c r="O92" s="78">
        <v>7159389</v>
      </c>
      <c r="P92" s="78">
        <f t="shared" si="26"/>
        <v>7159389</v>
      </c>
      <c r="Q92" s="80">
        <f t="shared" si="27"/>
        <v>44900</v>
      </c>
      <c r="R92" s="81">
        <f t="shared" si="21"/>
        <v>159.45187082405346</v>
      </c>
      <c r="S92" s="80">
        <f t="shared" si="28"/>
        <v>2138.095238095238</v>
      </c>
      <c r="T92" s="78">
        <f t="shared" si="29"/>
        <v>340923.28571428574</v>
      </c>
      <c r="U92" s="87"/>
    </row>
    <row r="93" spans="1:21" ht="15">
      <c r="A93" s="76" t="s">
        <v>116</v>
      </c>
      <c r="B93" s="76" t="s">
        <v>117</v>
      </c>
      <c r="C93" s="76" t="s">
        <v>4</v>
      </c>
      <c r="D93" s="76" t="s">
        <v>4</v>
      </c>
      <c r="E93" s="76" t="s">
        <v>4</v>
      </c>
      <c r="F93" s="77" t="b">
        <v>1</v>
      </c>
      <c r="G93" s="76" t="s">
        <v>71</v>
      </c>
      <c r="H93" s="76" t="s">
        <v>45</v>
      </c>
      <c r="I93" s="78">
        <v>12420125</v>
      </c>
      <c r="J93" s="60">
        <v>33</v>
      </c>
      <c r="K93" s="60">
        <v>32</v>
      </c>
      <c r="L93" s="70">
        <v>46712</v>
      </c>
      <c r="M93" s="62"/>
      <c r="N93" s="87"/>
      <c r="O93" s="78">
        <v>13505761</v>
      </c>
      <c r="P93" s="78">
        <f t="shared" si="26"/>
        <v>13505761</v>
      </c>
      <c r="Q93" s="80">
        <f t="shared" si="27"/>
        <v>46712</v>
      </c>
      <c r="R93" s="81">
        <f t="shared" si="21"/>
        <v>289.12829679739684</v>
      </c>
      <c r="S93" s="80">
        <f t="shared" si="28"/>
        <v>1415.5151515151515</v>
      </c>
      <c r="T93" s="78">
        <f t="shared" si="29"/>
        <v>409265.48484848486</v>
      </c>
      <c r="U93" s="87"/>
    </row>
    <row r="94" spans="1:21" ht="15">
      <c r="A94" s="76" t="s">
        <v>118</v>
      </c>
      <c r="B94" s="76" t="s">
        <v>119</v>
      </c>
      <c r="C94" s="76" t="s">
        <v>4</v>
      </c>
      <c r="D94" s="76" t="s">
        <v>4</v>
      </c>
      <c r="E94" s="76" t="s">
        <v>4</v>
      </c>
      <c r="F94" s="77" t="b">
        <v>1</v>
      </c>
      <c r="G94" s="76" t="s">
        <v>71</v>
      </c>
      <c r="H94" s="76" t="s">
        <v>45</v>
      </c>
      <c r="I94" s="78">
        <v>16536821</v>
      </c>
      <c r="J94" s="60">
        <v>49</v>
      </c>
      <c r="K94" s="60">
        <v>48</v>
      </c>
      <c r="L94" s="70">
        <v>86450</v>
      </c>
      <c r="M94" s="62"/>
      <c r="N94" s="87"/>
      <c r="O94" s="78">
        <v>16341634</v>
      </c>
      <c r="P94" s="78">
        <f t="shared" si="26"/>
        <v>16341634</v>
      </c>
      <c r="Q94" s="80">
        <f t="shared" si="27"/>
        <v>86450</v>
      </c>
      <c r="R94" s="81">
        <f t="shared" si="21"/>
        <v>189.02989010989012</v>
      </c>
      <c r="S94" s="80">
        <f t="shared" si="28"/>
        <v>1764.2857142857142</v>
      </c>
      <c r="T94" s="78">
        <f t="shared" si="29"/>
        <v>333502.7346938776</v>
      </c>
      <c r="U94" s="87"/>
    </row>
    <row r="95" spans="1:21" ht="15">
      <c r="A95" s="76" t="s">
        <v>132</v>
      </c>
      <c r="B95" s="76" t="s">
        <v>133</v>
      </c>
      <c r="C95" s="76" t="s">
        <v>4</v>
      </c>
      <c r="D95" s="76" t="s">
        <v>4</v>
      </c>
      <c r="E95" s="76" t="s">
        <v>4</v>
      </c>
      <c r="F95" s="77" t="b">
        <v>1</v>
      </c>
      <c r="G95" s="76" t="s">
        <v>71</v>
      </c>
      <c r="H95" s="76" t="s">
        <v>45</v>
      </c>
      <c r="I95" s="78">
        <v>13819384</v>
      </c>
      <c r="J95" s="60">
        <v>32</v>
      </c>
      <c r="K95" s="60">
        <v>31</v>
      </c>
      <c r="L95" s="70">
        <v>48946</v>
      </c>
      <c r="M95" s="62"/>
      <c r="N95" s="87"/>
      <c r="P95" s="78">
        <f t="shared" si="26"/>
        <v>13819384</v>
      </c>
      <c r="Q95" s="80">
        <f t="shared" si="27"/>
        <v>48946</v>
      </c>
      <c r="R95" s="81">
        <f t="shared" si="21"/>
        <v>282.33939443468313</v>
      </c>
      <c r="S95" s="80">
        <f t="shared" si="28"/>
        <v>1529.5625</v>
      </c>
      <c r="T95" s="78">
        <f t="shared" si="29"/>
        <v>431855.75</v>
      </c>
      <c r="U95" s="87"/>
    </row>
    <row r="96" spans="1:21" ht="15">
      <c r="A96" s="76" t="s">
        <v>140</v>
      </c>
      <c r="B96" s="76" t="s">
        <v>141</v>
      </c>
      <c r="C96" s="76" t="s">
        <v>142</v>
      </c>
      <c r="D96" s="76" t="s">
        <v>4</v>
      </c>
      <c r="E96" s="76" t="s">
        <v>4</v>
      </c>
      <c r="F96" s="77" t="b">
        <v>1</v>
      </c>
      <c r="G96" s="76" t="s">
        <v>71</v>
      </c>
      <c r="H96" s="76" t="s">
        <v>45</v>
      </c>
      <c r="I96" s="78">
        <v>25351141</v>
      </c>
      <c r="J96" s="60">
        <v>81</v>
      </c>
      <c r="K96" s="60">
        <v>80</v>
      </c>
      <c r="L96" s="70">
        <v>95549</v>
      </c>
      <c r="M96" s="62"/>
      <c r="N96" s="87"/>
      <c r="O96" s="78">
        <v>32531736</v>
      </c>
      <c r="P96" s="78">
        <f t="shared" si="26"/>
        <v>32531736</v>
      </c>
      <c r="Q96" s="80">
        <f t="shared" si="27"/>
        <v>95549</v>
      </c>
      <c r="R96" s="81">
        <f t="shared" si="21"/>
        <v>340.47175794618465</v>
      </c>
      <c r="S96" s="80">
        <f t="shared" si="28"/>
        <v>1179.6172839506173</v>
      </c>
      <c r="T96" s="78">
        <f t="shared" si="29"/>
        <v>401626.3703703704</v>
      </c>
      <c r="U96" s="87"/>
    </row>
    <row r="97" spans="1:21" ht="15">
      <c r="A97" s="76" t="s">
        <v>143</v>
      </c>
      <c r="B97" s="76" t="s">
        <v>144</v>
      </c>
      <c r="C97" s="76" t="s">
        <v>4</v>
      </c>
      <c r="D97" s="76" t="s">
        <v>4</v>
      </c>
      <c r="E97" s="76" t="s">
        <v>4</v>
      </c>
      <c r="F97" s="77" t="b">
        <v>1</v>
      </c>
      <c r="G97" s="76" t="s">
        <v>145</v>
      </c>
      <c r="H97" s="76" t="s">
        <v>45</v>
      </c>
      <c r="I97" s="78">
        <v>9405460</v>
      </c>
      <c r="J97" s="60">
        <v>34</v>
      </c>
      <c r="K97" s="60">
        <v>33</v>
      </c>
      <c r="L97" s="70">
        <v>58382</v>
      </c>
      <c r="M97" s="62"/>
      <c r="N97" s="87"/>
      <c r="O97" s="78">
        <v>9040926</v>
      </c>
      <c r="P97" s="78">
        <f t="shared" si="26"/>
        <v>9040926</v>
      </c>
      <c r="Q97" s="80">
        <f t="shared" si="27"/>
        <v>58382</v>
      </c>
      <c r="R97" s="81">
        <f t="shared" si="21"/>
        <v>154.8581069507725</v>
      </c>
      <c r="S97" s="80">
        <f t="shared" si="28"/>
        <v>1717.1176470588234</v>
      </c>
      <c r="T97" s="78">
        <f t="shared" si="29"/>
        <v>265909.5882352941</v>
      </c>
      <c r="U97" s="87"/>
    </row>
    <row r="98" spans="1:21" ht="15">
      <c r="A98" s="76" t="s">
        <v>169</v>
      </c>
      <c r="B98" s="76" t="s">
        <v>170</v>
      </c>
      <c r="C98" s="76" t="s">
        <v>4</v>
      </c>
      <c r="D98" s="76" t="s">
        <v>4</v>
      </c>
      <c r="E98" s="76" t="s">
        <v>4</v>
      </c>
      <c r="F98" s="77" t="b">
        <v>1</v>
      </c>
      <c r="G98" s="76" t="s">
        <v>71</v>
      </c>
      <c r="H98" s="76" t="s">
        <v>45</v>
      </c>
      <c r="I98" s="78">
        <v>19433800</v>
      </c>
      <c r="J98" s="60">
        <v>55</v>
      </c>
      <c r="K98" s="60">
        <v>54</v>
      </c>
      <c r="L98" s="70">
        <v>91960</v>
      </c>
      <c r="M98" s="62"/>
      <c r="N98" s="87"/>
      <c r="O98" s="78">
        <v>19367200</v>
      </c>
      <c r="P98" s="78">
        <f t="shared" si="26"/>
        <v>19367200</v>
      </c>
      <c r="Q98" s="80">
        <f t="shared" si="27"/>
        <v>91960</v>
      </c>
      <c r="R98" s="81">
        <f t="shared" si="21"/>
        <v>210.60461070030448</v>
      </c>
      <c r="S98" s="80">
        <f t="shared" si="28"/>
        <v>1672</v>
      </c>
      <c r="T98" s="78">
        <f t="shared" si="29"/>
        <v>352130.9090909091</v>
      </c>
      <c r="U98" s="87"/>
    </row>
    <row r="99" spans="1:21" ht="15">
      <c r="A99" s="76" t="s">
        <v>196</v>
      </c>
      <c r="B99" s="76" t="s">
        <v>197</v>
      </c>
      <c r="C99" s="76" t="s">
        <v>4</v>
      </c>
      <c r="D99" s="76" t="s">
        <v>4</v>
      </c>
      <c r="E99" s="76" t="s">
        <v>4</v>
      </c>
      <c r="F99" s="77" t="b">
        <v>1</v>
      </c>
      <c r="G99" s="76" t="s">
        <v>71</v>
      </c>
      <c r="H99" s="76" t="s">
        <v>45</v>
      </c>
      <c r="I99" s="78">
        <v>18367985</v>
      </c>
      <c r="J99" s="60">
        <v>49</v>
      </c>
      <c r="K99" s="60">
        <v>48</v>
      </c>
      <c r="L99" s="70">
        <v>77290</v>
      </c>
      <c r="M99" s="62"/>
      <c r="N99" s="87"/>
      <c r="O99" s="78">
        <v>19061542</v>
      </c>
      <c r="P99" s="78">
        <f t="shared" si="26"/>
        <v>19061542</v>
      </c>
      <c r="Q99" s="80">
        <f t="shared" si="27"/>
        <v>77290</v>
      </c>
      <c r="R99" s="81">
        <f t="shared" si="21"/>
        <v>246.623651183853</v>
      </c>
      <c r="S99" s="80">
        <f t="shared" si="28"/>
        <v>1577.3469387755101</v>
      </c>
      <c r="T99" s="78">
        <f t="shared" si="29"/>
        <v>389011.0612244898</v>
      </c>
      <c r="U99" s="87"/>
    </row>
    <row r="100" spans="1:21" ht="15">
      <c r="A100" s="76" t="s">
        <v>198</v>
      </c>
      <c r="B100" s="76" t="s">
        <v>199</v>
      </c>
      <c r="C100" s="76" t="s">
        <v>4</v>
      </c>
      <c r="D100" s="76" t="s">
        <v>4</v>
      </c>
      <c r="E100" s="76" t="s">
        <v>4</v>
      </c>
      <c r="F100" s="77" t="b">
        <v>1</v>
      </c>
      <c r="G100" s="76" t="s">
        <v>200</v>
      </c>
      <c r="H100" s="76" t="s">
        <v>45</v>
      </c>
      <c r="I100" s="78">
        <v>32563671</v>
      </c>
      <c r="J100" s="60">
        <v>92</v>
      </c>
      <c r="K100" s="60">
        <v>90</v>
      </c>
      <c r="L100" s="70">
        <v>131475</v>
      </c>
      <c r="M100" s="62"/>
      <c r="N100" s="87"/>
      <c r="P100" s="78">
        <f t="shared" si="26"/>
        <v>32563671</v>
      </c>
      <c r="Q100" s="80">
        <f t="shared" si="27"/>
        <v>131475</v>
      </c>
      <c r="R100" s="81">
        <f t="shared" si="21"/>
        <v>247.67956645750144</v>
      </c>
      <c r="S100" s="80">
        <f t="shared" si="28"/>
        <v>1429.0760869565217</v>
      </c>
      <c r="T100" s="78">
        <f t="shared" si="29"/>
        <v>353952.9456521739</v>
      </c>
      <c r="U100" s="87"/>
    </row>
    <row r="101" spans="1:21" ht="15">
      <c r="A101" s="76" t="s">
        <v>201</v>
      </c>
      <c r="B101" s="76" t="s">
        <v>202</v>
      </c>
      <c r="C101" s="76" t="s">
        <v>203</v>
      </c>
      <c r="D101" s="76" t="s">
        <v>4</v>
      </c>
      <c r="E101" s="76" t="s">
        <v>4</v>
      </c>
      <c r="F101" s="77" t="b">
        <v>1</v>
      </c>
      <c r="G101" s="76" t="s">
        <v>71</v>
      </c>
      <c r="H101" s="76" t="s">
        <v>45</v>
      </c>
      <c r="I101" s="78">
        <v>19361065</v>
      </c>
      <c r="J101" s="60">
        <v>44</v>
      </c>
      <c r="K101" s="60">
        <v>43</v>
      </c>
      <c r="L101" s="70">
        <v>113492</v>
      </c>
      <c r="M101" s="62"/>
      <c r="N101" s="87"/>
      <c r="O101" s="78">
        <v>20270715</v>
      </c>
      <c r="P101" s="78">
        <f t="shared" si="26"/>
        <v>20270715</v>
      </c>
      <c r="Q101" s="80">
        <f t="shared" si="27"/>
        <v>113492</v>
      </c>
      <c r="R101" s="81">
        <f t="shared" si="21"/>
        <v>178.60919712402637</v>
      </c>
      <c r="S101" s="80">
        <f t="shared" si="28"/>
        <v>2579.3636363636365</v>
      </c>
      <c r="T101" s="78">
        <f t="shared" si="29"/>
        <v>460698.0681818182</v>
      </c>
      <c r="U101" s="87"/>
    </row>
    <row r="102" spans="1:21" ht="15">
      <c r="A102" s="76" t="s">
        <v>212</v>
      </c>
      <c r="B102" s="76" t="s">
        <v>213</v>
      </c>
      <c r="C102" s="76" t="s">
        <v>4</v>
      </c>
      <c r="D102" s="76" t="s">
        <v>4</v>
      </c>
      <c r="E102" s="76" t="s">
        <v>4</v>
      </c>
      <c r="F102" s="77" t="b">
        <v>1</v>
      </c>
      <c r="G102" s="76" t="s">
        <v>71</v>
      </c>
      <c r="H102" s="76" t="s">
        <v>45</v>
      </c>
      <c r="I102" s="78">
        <v>22913515</v>
      </c>
      <c r="J102" s="60">
        <v>48</v>
      </c>
      <c r="K102" s="60">
        <v>47</v>
      </c>
      <c r="L102" s="70">
        <v>95250</v>
      </c>
      <c r="M102" s="62"/>
      <c r="N102" s="87"/>
      <c r="O102" s="78">
        <v>23514997</v>
      </c>
      <c r="P102" s="78">
        <f t="shared" si="26"/>
        <v>23514997</v>
      </c>
      <c r="Q102" s="80">
        <f t="shared" si="27"/>
        <v>95250</v>
      </c>
      <c r="R102" s="81">
        <f t="shared" si="21"/>
        <v>246.8766089238845</v>
      </c>
      <c r="S102" s="80">
        <f t="shared" si="28"/>
        <v>1984.375</v>
      </c>
      <c r="T102" s="78">
        <f t="shared" si="29"/>
        <v>489895.7708333333</v>
      </c>
      <c r="U102" s="87"/>
    </row>
    <row r="103" spans="1:21" ht="15">
      <c r="A103" s="76" t="s">
        <v>218</v>
      </c>
      <c r="B103" s="76" t="s">
        <v>219</v>
      </c>
      <c r="C103" s="76" t="s">
        <v>4</v>
      </c>
      <c r="D103" s="76" t="s">
        <v>4</v>
      </c>
      <c r="E103" s="76" t="s">
        <v>4</v>
      </c>
      <c r="F103" s="77" t="b">
        <v>1</v>
      </c>
      <c r="G103" s="76" t="s">
        <v>71</v>
      </c>
      <c r="H103" s="76" t="s">
        <v>45</v>
      </c>
      <c r="I103" s="78">
        <v>25376979</v>
      </c>
      <c r="J103" s="60">
        <v>74</v>
      </c>
      <c r="K103" s="60">
        <v>73</v>
      </c>
      <c r="L103" s="70">
        <v>107244</v>
      </c>
      <c r="M103" s="62"/>
      <c r="N103" s="87"/>
      <c r="O103" s="78">
        <v>24513817</v>
      </c>
      <c r="P103" s="78">
        <f t="shared" si="26"/>
        <v>24513817</v>
      </c>
      <c r="Q103" s="80">
        <f t="shared" si="27"/>
        <v>107244</v>
      </c>
      <c r="R103" s="81">
        <f t="shared" si="21"/>
        <v>228.57984595874828</v>
      </c>
      <c r="S103" s="80">
        <f t="shared" si="28"/>
        <v>1449.2432432432433</v>
      </c>
      <c r="T103" s="78">
        <f t="shared" si="29"/>
        <v>331267.7972972973</v>
      </c>
      <c r="U103" s="87"/>
    </row>
    <row r="104" spans="1:21" ht="15">
      <c r="A104" s="76" t="s">
        <v>224</v>
      </c>
      <c r="B104" s="76" t="s">
        <v>225</v>
      </c>
      <c r="C104" s="76" t="s">
        <v>226</v>
      </c>
      <c r="D104" s="76" t="s">
        <v>4</v>
      </c>
      <c r="E104" s="76" t="s">
        <v>4</v>
      </c>
      <c r="F104" s="77" t="b">
        <v>1</v>
      </c>
      <c r="G104" s="76" t="s">
        <v>71</v>
      </c>
      <c r="H104" s="76" t="s">
        <v>45</v>
      </c>
      <c r="I104" s="78">
        <v>13315710</v>
      </c>
      <c r="J104" s="60">
        <v>81</v>
      </c>
      <c r="K104" s="60">
        <v>80</v>
      </c>
      <c r="L104" s="70">
        <v>55375</v>
      </c>
      <c r="M104" s="62"/>
      <c r="N104" s="87"/>
      <c r="O104" s="78">
        <v>14954440</v>
      </c>
      <c r="P104" s="78">
        <f t="shared" si="26"/>
        <v>14954440</v>
      </c>
      <c r="Q104" s="80">
        <f t="shared" si="27"/>
        <v>55375</v>
      </c>
      <c r="R104" s="81">
        <f t="shared" si="21"/>
        <v>270.0576072234763</v>
      </c>
      <c r="S104" s="80">
        <f t="shared" si="28"/>
        <v>683.641975308642</v>
      </c>
      <c r="T104" s="78">
        <f t="shared" si="29"/>
        <v>184622.71604938273</v>
      </c>
      <c r="U104" s="87"/>
    </row>
    <row r="105" spans="1:21" ht="15">
      <c r="A105" s="76" t="s">
        <v>227</v>
      </c>
      <c r="B105" s="76" t="s">
        <v>228</v>
      </c>
      <c r="C105" s="76" t="s">
        <v>229</v>
      </c>
      <c r="D105" s="76" t="s">
        <v>4</v>
      </c>
      <c r="E105" s="76" t="s">
        <v>4</v>
      </c>
      <c r="F105" s="77" t="b">
        <v>1</v>
      </c>
      <c r="G105" s="76" t="s">
        <v>71</v>
      </c>
      <c r="H105" s="76" t="s">
        <v>45</v>
      </c>
      <c r="I105" s="78">
        <v>13008823</v>
      </c>
      <c r="J105" s="60">
        <v>46</v>
      </c>
      <c r="K105" s="60">
        <v>44</v>
      </c>
      <c r="L105" s="70">
        <v>33000</v>
      </c>
      <c r="M105" s="62"/>
      <c r="N105" s="87"/>
      <c r="O105" s="78">
        <v>18343637</v>
      </c>
      <c r="P105" s="78">
        <f t="shared" si="26"/>
        <v>18343637</v>
      </c>
      <c r="Q105" s="80">
        <f t="shared" si="27"/>
        <v>33000</v>
      </c>
      <c r="R105" s="81">
        <f t="shared" si="21"/>
        <v>555.8677878787879</v>
      </c>
      <c r="S105" s="80">
        <f t="shared" si="28"/>
        <v>717.3913043478261</v>
      </c>
      <c r="T105" s="78">
        <f t="shared" si="29"/>
        <v>398774.7173913043</v>
      </c>
      <c r="U105" s="87"/>
    </row>
    <row r="106" spans="1:21" ht="15">
      <c r="A106" s="76" t="s">
        <v>230</v>
      </c>
      <c r="B106" s="76" t="s">
        <v>231</v>
      </c>
      <c r="C106" s="76" t="s">
        <v>4</v>
      </c>
      <c r="D106" s="76" t="s">
        <v>4</v>
      </c>
      <c r="E106" s="76" t="s">
        <v>4</v>
      </c>
      <c r="F106" s="77" t="b">
        <v>1</v>
      </c>
      <c r="G106" s="76" t="s">
        <v>71</v>
      </c>
      <c r="H106" s="76" t="s">
        <v>45</v>
      </c>
      <c r="I106" s="78">
        <v>14013557</v>
      </c>
      <c r="J106" s="60">
        <v>36</v>
      </c>
      <c r="K106" s="60">
        <v>35</v>
      </c>
      <c r="L106" s="70">
        <v>43098</v>
      </c>
      <c r="M106" s="62"/>
      <c r="N106" s="87"/>
      <c r="O106" s="78">
        <v>14429187</v>
      </c>
      <c r="P106" s="78">
        <f t="shared" si="26"/>
        <v>14429187</v>
      </c>
      <c r="Q106" s="80">
        <f t="shared" si="27"/>
        <v>43098</v>
      </c>
      <c r="R106" s="81">
        <f t="shared" si="21"/>
        <v>334.7994570513713</v>
      </c>
      <c r="S106" s="80">
        <f t="shared" si="28"/>
        <v>1197.1666666666667</v>
      </c>
      <c r="T106" s="78">
        <f t="shared" si="29"/>
        <v>400810.75</v>
      </c>
      <c r="U106" s="87"/>
    </row>
    <row r="107" spans="1:21" ht="15">
      <c r="A107" s="76" t="s">
        <v>232</v>
      </c>
      <c r="B107" s="76" t="s">
        <v>233</v>
      </c>
      <c r="C107" s="76" t="s">
        <v>234</v>
      </c>
      <c r="D107" s="76" t="s">
        <v>4</v>
      </c>
      <c r="E107" s="76" t="s">
        <v>4</v>
      </c>
      <c r="F107" s="77" t="b">
        <v>1</v>
      </c>
      <c r="G107" s="76" t="s">
        <v>71</v>
      </c>
      <c r="H107" s="76" t="s">
        <v>45</v>
      </c>
      <c r="I107" s="78">
        <v>23232798</v>
      </c>
      <c r="J107" s="60">
        <v>90</v>
      </c>
      <c r="K107" s="60">
        <v>89</v>
      </c>
      <c r="L107" s="70">
        <v>75202</v>
      </c>
      <c r="M107" s="62"/>
      <c r="N107" s="87"/>
      <c r="O107" s="78">
        <v>24647418</v>
      </c>
      <c r="P107" s="78">
        <f t="shared" si="26"/>
        <v>24647418</v>
      </c>
      <c r="Q107" s="80">
        <f t="shared" si="27"/>
        <v>75202</v>
      </c>
      <c r="R107" s="81">
        <f t="shared" si="21"/>
        <v>327.74950134304936</v>
      </c>
      <c r="S107" s="80">
        <f t="shared" si="28"/>
        <v>835.5777777777778</v>
      </c>
      <c r="T107" s="78">
        <f t="shared" si="29"/>
        <v>273860.2</v>
      </c>
      <c r="U107" s="87"/>
    </row>
    <row r="108" spans="1:21" ht="15">
      <c r="A108" s="76" t="s">
        <v>237</v>
      </c>
      <c r="B108" s="76" t="s">
        <v>238</v>
      </c>
      <c r="C108" s="76" t="s">
        <v>4</v>
      </c>
      <c r="D108" s="76" t="s">
        <v>4</v>
      </c>
      <c r="E108" s="76" t="s">
        <v>4</v>
      </c>
      <c r="F108" s="77" t="b">
        <v>1</v>
      </c>
      <c r="G108" s="76" t="s">
        <v>71</v>
      </c>
      <c r="H108" s="76" t="s">
        <v>45</v>
      </c>
      <c r="I108" s="78">
        <v>14130279</v>
      </c>
      <c r="J108" s="60">
        <v>37</v>
      </c>
      <c r="K108" s="60">
        <v>36</v>
      </c>
      <c r="L108" s="70">
        <v>45309</v>
      </c>
      <c r="M108" s="62"/>
      <c r="N108" s="87"/>
      <c r="O108" s="78">
        <v>13246408</v>
      </c>
      <c r="P108" s="78">
        <f t="shared" si="26"/>
        <v>13246408</v>
      </c>
      <c r="Q108" s="80">
        <f t="shared" si="27"/>
        <v>45309</v>
      </c>
      <c r="R108" s="81">
        <f t="shared" si="21"/>
        <v>292.35710344523164</v>
      </c>
      <c r="S108" s="80">
        <f t="shared" si="28"/>
        <v>1224.5675675675675</v>
      </c>
      <c r="T108" s="78">
        <f t="shared" si="29"/>
        <v>358011.02702702704</v>
      </c>
      <c r="U108" s="87"/>
    </row>
    <row r="109" spans="1:21" ht="15">
      <c r="A109" s="76" t="s">
        <v>257</v>
      </c>
      <c r="B109" s="76" t="s">
        <v>258</v>
      </c>
      <c r="C109" s="76" t="s">
        <v>4</v>
      </c>
      <c r="D109" s="76" t="s">
        <v>4</v>
      </c>
      <c r="E109" s="76" t="s">
        <v>4</v>
      </c>
      <c r="F109" s="77" t="b">
        <v>1</v>
      </c>
      <c r="G109" s="76" t="s">
        <v>71</v>
      </c>
      <c r="H109" s="76" t="s">
        <v>45</v>
      </c>
      <c r="I109" s="78">
        <v>14715970</v>
      </c>
      <c r="J109" s="60">
        <v>53</v>
      </c>
      <c r="K109" s="60">
        <v>52</v>
      </c>
      <c r="L109" s="70">
        <v>41007</v>
      </c>
      <c r="M109" s="62"/>
      <c r="N109" s="87"/>
      <c r="O109" s="78">
        <v>14939357</v>
      </c>
      <c r="P109" s="78">
        <f t="shared" si="26"/>
        <v>14939357</v>
      </c>
      <c r="Q109" s="80">
        <f t="shared" si="27"/>
        <v>41007</v>
      </c>
      <c r="R109" s="81">
        <f t="shared" si="21"/>
        <v>364.3123613041676</v>
      </c>
      <c r="S109" s="80">
        <f t="shared" si="28"/>
        <v>773.7169811320755</v>
      </c>
      <c r="T109" s="78">
        <f t="shared" si="29"/>
        <v>281874.6603773585</v>
      </c>
      <c r="U109" s="87"/>
    </row>
    <row r="110" spans="1:21" ht="15">
      <c r="A110" s="76" t="s">
        <v>259</v>
      </c>
      <c r="B110" s="76" t="s">
        <v>260</v>
      </c>
      <c r="C110" s="76" t="s">
        <v>4</v>
      </c>
      <c r="D110" s="76" t="s">
        <v>4</v>
      </c>
      <c r="E110" s="76" t="s">
        <v>4</v>
      </c>
      <c r="F110" s="77" t="b">
        <v>1</v>
      </c>
      <c r="G110" s="76" t="s">
        <v>200</v>
      </c>
      <c r="H110" s="76" t="s">
        <v>45</v>
      </c>
      <c r="I110" s="78">
        <v>17142488</v>
      </c>
      <c r="J110" s="60">
        <v>60</v>
      </c>
      <c r="K110" s="60">
        <v>59</v>
      </c>
      <c r="L110" s="70">
        <v>83187</v>
      </c>
      <c r="M110" s="61">
        <v>91986</v>
      </c>
      <c r="N110" s="87"/>
      <c r="O110" s="78">
        <v>18653853</v>
      </c>
      <c r="P110" s="78">
        <f t="shared" si="26"/>
        <v>18653853</v>
      </c>
      <c r="Q110" s="80">
        <f t="shared" si="27"/>
        <v>91986</v>
      </c>
      <c r="R110" s="81">
        <f t="shared" si="21"/>
        <v>202.79013110690758</v>
      </c>
      <c r="S110" s="80">
        <f t="shared" si="28"/>
        <v>1533.1</v>
      </c>
      <c r="T110" s="78">
        <f t="shared" si="29"/>
        <v>310897.55</v>
      </c>
      <c r="U110" s="87" t="s">
        <v>261</v>
      </c>
    </row>
    <row r="111" spans="1:21" ht="15">
      <c r="A111" s="76" t="s">
        <v>262</v>
      </c>
      <c r="B111" s="76" t="s">
        <v>263</v>
      </c>
      <c r="C111" s="76" t="s">
        <v>4</v>
      </c>
      <c r="D111" s="76" t="s">
        <v>4</v>
      </c>
      <c r="E111" s="76" t="s">
        <v>4</v>
      </c>
      <c r="F111" s="77" t="b">
        <v>1</v>
      </c>
      <c r="G111" s="76" t="s">
        <v>71</v>
      </c>
      <c r="H111" s="76" t="s">
        <v>45</v>
      </c>
      <c r="I111" s="78">
        <v>14726141</v>
      </c>
      <c r="J111" s="60">
        <v>49</v>
      </c>
      <c r="K111" s="60">
        <v>48</v>
      </c>
      <c r="L111" s="70">
        <v>44169</v>
      </c>
      <c r="M111" s="62"/>
      <c r="N111" s="87"/>
      <c r="O111" s="78">
        <v>15100939</v>
      </c>
      <c r="P111" s="78">
        <f t="shared" si="26"/>
        <v>15100939</v>
      </c>
      <c r="Q111" s="80">
        <f t="shared" si="27"/>
        <v>44169</v>
      </c>
      <c r="R111" s="81">
        <f t="shared" si="21"/>
        <v>341.8899907174715</v>
      </c>
      <c r="S111" s="80">
        <f t="shared" si="28"/>
        <v>901.4081632653061</v>
      </c>
      <c r="T111" s="78">
        <f t="shared" si="29"/>
        <v>308182.4285714286</v>
      </c>
      <c r="U111" s="87"/>
    </row>
    <row r="112" spans="1:21" ht="15">
      <c r="A112" s="76" t="s">
        <v>264</v>
      </c>
      <c r="B112" s="76" t="s">
        <v>265</v>
      </c>
      <c r="C112" s="76" t="s">
        <v>4</v>
      </c>
      <c r="D112" s="76" t="s">
        <v>4</v>
      </c>
      <c r="E112" s="76" t="s">
        <v>4</v>
      </c>
      <c r="F112" s="77" t="b">
        <v>1</v>
      </c>
      <c r="G112" s="76" t="s">
        <v>71</v>
      </c>
      <c r="H112" s="76" t="s">
        <v>45</v>
      </c>
      <c r="I112" s="78">
        <v>20520812</v>
      </c>
      <c r="J112" s="60">
        <v>48</v>
      </c>
      <c r="K112" s="60">
        <v>47</v>
      </c>
      <c r="L112" s="70">
        <v>73551</v>
      </c>
      <c r="M112" s="62"/>
      <c r="N112" s="87"/>
      <c r="O112" s="78">
        <v>21123088</v>
      </c>
      <c r="P112" s="78">
        <f t="shared" si="26"/>
        <v>21123088</v>
      </c>
      <c r="Q112" s="80">
        <f t="shared" si="27"/>
        <v>73551</v>
      </c>
      <c r="R112" s="81">
        <f t="shared" si="21"/>
        <v>287.1896779105655</v>
      </c>
      <c r="S112" s="80">
        <f t="shared" si="28"/>
        <v>1532.3125</v>
      </c>
      <c r="T112" s="78">
        <f t="shared" si="29"/>
        <v>440064.3333333333</v>
      </c>
      <c r="U112" s="87" t="s">
        <v>266</v>
      </c>
    </row>
    <row r="113" spans="1:21" ht="15">
      <c r="A113" s="76" t="s">
        <v>286</v>
      </c>
      <c r="B113" s="76" t="s">
        <v>287</v>
      </c>
      <c r="C113" s="76" t="s">
        <v>4</v>
      </c>
      <c r="D113" s="76" t="s">
        <v>4</v>
      </c>
      <c r="E113" s="76" t="s">
        <v>4</v>
      </c>
      <c r="F113" s="77" t="b">
        <v>1</v>
      </c>
      <c r="G113" s="76" t="s">
        <v>200</v>
      </c>
      <c r="H113" s="76" t="s">
        <v>45</v>
      </c>
      <c r="I113" s="78">
        <v>10129910</v>
      </c>
      <c r="J113" s="60">
        <v>21</v>
      </c>
      <c r="K113" s="60">
        <v>20</v>
      </c>
      <c r="L113" s="70">
        <v>46150</v>
      </c>
      <c r="M113" s="62"/>
      <c r="N113" s="87"/>
      <c r="P113" s="78">
        <f t="shared" si="26"/>
        <v>10129910</v>
      </c>
      <c r="Q113" s="80">
        <f t="shared" si="27"/>
        <v>46150</v>
      </c>
      <c r="R113" s="81">
        <f t="shared" si="21"/>
        <v>219.49967497291442</v>
      </c>
      <c r="S113" s="80">
        <f t="shared" si="28"/>
        <v>2197.6190476190477</v>
      </c>
      <c r="T113" s="78">
        <f t="shared" si="29"/>
        <v>482376.6666666667</v>
      </c>
      <c r="U113" s="87"/>
    </row>
    <row r="114" spans="1:21" ht="15">
      <c r="A114" s="76" t="s">
        <v>288</v>
      </c>
      <c r="B114" s="76" t="s">
        <v>289</v>
      </c>
      <c r="C114" s="76" t="s">
        <v>4</v>
      </c>
      <c r="D114" s="76" t="s">
        <v>4</v>
      </c>
      <c r="E114" s="76" t="s">
        <v>4</v>
      </c>
      <c r="F114" s="77" t="b">
        <v>1</v>
      </c>
      <c r="G114" s="76" t="s">
        <v>71</v>
      </c>
      <c r="H114" s="76" t="s">
        <v>45</v>
      </c>
      <c r="I114" s="78">
        <v>14129832</v>
      </c>
      <c r="J114" s="60">
        <v>32</v>
      </c>
      <c r="K114" s="60">
        <v>31</v>
      </c>
      <c r="L114" s="70">
        <v>46055</v>
      </c>
      <c r="M114" s="62"/>
      <c r="N114" s="87"/>
      <c r="O114" s="78">
        <v>13974991</v>
      </c>
      <c r="P114" s="78">
        <f t="shared" si="26"/>
        <v>13974991</v>
      </c>
      <c r="Q114" s="80">
        <f t="shared" si="27"/>
        <v>46055</v>
      </c>
      <c r="R114" s="81">
        <f t="shared" si="21"/>
        <v>303.4413418738465</v>
      </c>
      <c r="S114" s="80">
        <f t="shared" si="28"/>
        <v>1439.21875</v>
      </c>
      <c r="T114" s="78">
        <f t="shared" si="29"/>
        <v>436718.46875</v>
      </c>
      <c r="U114" s="87" t="s">
        <v>290</v>
      </c>
    </row>
    <row r="115" spans="1:21" ht="15">
      <c r="A115" s="76" t="s">
        <v>305</v>
      </c>
      <c r="B115" s="76" t="s">
        <v>306</v>
      </c>
      <c r="C115" s="76" t="s">
        <v>307</v>
      </c>
      <c r="D115" s="76" t="s">
        <v>4</v>
      </c>
      <c r="E115" s="76" t="s">
        <v>4</v>
      </c>
      <c r="F115" s="77" t="b">
        <v>1</v>
      </c>
      <c r="G115" s="76" t="s">
        <v>71</v>
      </c>
      <c r="H115" s="76" t="s">
        <v>45</v>
      </c>
      <c r="I115" s="78">
        <v>31117211</v>
      </c>
      <c r="J115" s="60">
        <v>81</v>
      </c>
      <c r="K115" s="60">
        <v>80</v>
      </c>
      <c r="L115" s="70">
        <v>72340</v>
      </c>
      <c r="M115" s="61">
        <v>82897</v>
      </c>
      <c r="N115" s="87"/>
      <c r="O115" s="78">
        <v>30826713</v>
      </c>
      <c r="P115" s="78">
        <f t="shared" si="26"/>
        <v>30826713</v>
      </c>
      <c r="Q115" s="80">
        <f t="shared" si="27"/>
        <v>82897</v>
      </c>
      <c r="R115" s="81">
        <f t="shared" si="21"/>
        <v>371.86765504179886</v>
      </c>
      <c r="S115" s="80">
        <f t="shared" si="28"/>
        <v>1023.4197530864197</v>
      </c>
      <c r="T115" s="78">
        <f t="shared" si="29"/>
        <v>380576.7037037037</v>
      </c>
      <c r="U115" s="87"/>
    </row>
    <row r="116" spans="1:21" ht="15">
      <c r="A116" s="76" t="s">
        <v>321</v>
      </c>
      <c r="B116" s="76" t="s">
        <v>322</v>
      </c>
      <c r="C116" s="76" t="s">
        <v>229</v>
      </c>
      <c r="D116" s="76" t="s">
        <v>4</v>
      </c>
      <c r="E116" s="76" t="s">
        <v>4</v>
      </c>
      <c r="F116" s="77" t="b">
        <v>1</v>
      </c>
      <c r="G116" s="76" t="s">
        <v>200</v>
      </c>
      <c r="H116" s="76" t="s">
        <v>45</v>
      </c>
      <c r="I116" s="78">
        <v>7958036</v>
      </c>
      <c r="J116" s="60">
        <v>20</v>
      </c>
      <c r="K116" s="60">
        <v>19</v>
      </c>
      <c r="L116" s="70">
        <v>23165</v>
      </c>
      <c r="M116" s="62"/>
      <c r="N116" s="87"/>
      <c r="P116" s="78">
        <f t="shared" si="26"/>
        <v>7958036</v>
      </c>
      <c r="Q116" s="80">
        <f t="shared" si="27"/>
        <v>23165</v>
      </c>
      <c r="R116" s="81">
        <f t="shared" si="21"/>
        <v>343.53706022015973</v>
      </c>
      <c r="S116" s="80">
        <f t="shared" si="28"/>
        <v>1158.25</v>
      </c>
      <c r="T116" s="78">
        <f t="shared" si="29"/>
        <v>397901.8</v>
      </c>
      <c r="U116" s="87"/>
    </row>
    <row r="117" spans="1:21" ht="15">
      <c r="A117" s="76" t="s">
        <v>330</v>
      </c>
      <c r="B117" s="76" t="s">
        <v>331</v>
      </c>
      <c r="C117" s="76" t="s">
        <v>244</v>
      </c>
      <c r="D117" s="76" t="s">
        <v>4</v>
      </c>
      <c r="E117" s="76" t="s">
        <v>4</v>
      </c>
      <c r="F117" s="77" t="b">
        <v>1</v>
      </c>
      <c r="G117" s="76" t="s">
        <v>71</v>
      </c>
      <c r="H117" s="76" t="s">
        <v>45</v>
      </c>
      <c r="I117" s="78">
        <v>9698725</v>
      </c>
      <c r="J117" s="60">
        <v>21</v>
      </c>
      <c r="K117" s="60">
        <v>20</v>
      </c>
      <c r="L117" s="70">
        <v>41600</v>
      </c>
      <c r="M117" s="62"/>
      <c r="N117" s="87"/>
      <c r="O117" s="78">
        <v>8204587</v>
      </c>
      <c r="P117" s="78">
        <f t="shared" si="26"/>
        <v>8204587</v>
      </c>
      <c r="Q117" s="80">
        <f t="shared" si="27"/>
        <v>41600</v>
      </c>
      <c r="R117" s="81">
        <f t="shared" si="21"/>
        <v>197.22564903846154</v>
      </c>
      <c r="S117" s="80">
        <f t="shared" si="28"/>
        <v>1980.952380952381</v>
      </c>
      <c r="T117" s="78">
        <f t="shared" si="29"/>
        <v>390694.61904761905</v>
      </c>
      <c r="U117" s="87"/>
    </row>
    <row r="118" spans="1:21" ht="15">
      <c r="A118" s="76" t="s">
        <v>332</v>
      </c>
      <c r="B118" s="76" t="s">
        <v>333</v>
      </c>
      <c r="C118" s="76" t="s">
        <v>4</v>
      </c>
      <c r="D118" s="76" t="s">
        <v>4</v>
      </c>
      <c r="E118" s="76" t="s">
        <v>4</v>
      </c>
      <c r="F118" s="77" t="b">
        <v>1</v>
      </c>
      <c r="G118" s="76" t="s">
        <v>200</v>
      </c>
      <c r="H118" s="76" t="s">
        <v>45</v>
      </c>
      <c r="I118" s="78">
        <v>29001661</v>
      </c>
      <c r="J118" s="60">
        <v>97</v>
      </c>
      <c r="K118" s="60">
        <v>95</v>
      </c>
      <c r="L118" s="70">
        <v>45593</v>
      </c>
      <c r="M118" s="62"/>
      <c r="N118" s="87"/>
      <c r="P118" s="78">
        <f t="shared" si="26"/>
        <v>29001661</v>
      </c>
      <c r="Q118" s="80">
        <f t="shared" si="27"/>
        <v>45593</v>
      </c>
      <c r="R118" s="81">
        <f t="shared" si="21"/>
        <v>636.0989844932336</v>
      </c>
      <c r="S118" s="80">
        <f t="shared" si="28"/>
        <v>470.03092783505156</v>
      </c>
      <c r="T118" s="78">
        <f t="shared" si="29"/>
        <v>298986.19587628864</v>
      </c>
      <c r="U118" s="87"/>
    </row>
    <row r="119" spans="1:21" ht="15">
      <c r="A119" s="76" t="s">
        <v>337</v>
      </c>
      <c r="B119" s="76" t="s">
        <v>338</v>
      </c>
      <c r="C119" s="76" t="s">
        <v>4</v>
      </c>
      <c r="D119" s="76" t="s">
        <v>4</v>
      </c>
      <c r="E119" s="76" t="s">
        <v>4</v>
      </c>
      <c r="F119" s="77" t="b">
        <v>1</v>
      </c>
      <c r="G119" s="76" t="s">
        <v>71</v>
      </c>
      <c r="H119" s="76" t="s">
        <v>45</v>
      </c>
      <c r="I119" s="78">
        <v>27700769</v>
      </c>
      <c r="J119" s="60">
        <v>100</v>
      </c>
      <c r="K119" s="60">
        <v>99</v>
      </c>
      <c r="L119" s="70">
        <v>101280</v>
      </c>
      <c r="M119" s="62"/>
      <c r="N119" s="87"/>
      <c r="P119" s="78">
        <f t="shared" si="26"/>
        <v>27700769</v>
      </c>
      <c r="Q119" s="80">
        <f t="shared" si="27"/>
        <v>101280</v>
      </c>
      <c r="R119" s="81">
        <f t="shared" si="21"/>
        <v>273.50680292259085</v>
      </c>
      <c r="S119" s="80">
        <f t="shared" si="28"/>
        <v>1012.8</v>
      </c>
      <c r="T119" s="78">
        <f t="shared" si="29"/>
        <v>277007.69</v>
      </c>
      <c r="U119" s="87"/>
    </row>
    <row r="120" spans="1:21" ht="15">
      <c r="A120" s="76" t="s">
        <v>354</v>
      </c>
      <c r="B120" s="76" t="s">
        <v>355</v>
      </c>
      <c r="C120" s="76" t="s">
        <v>4</v>
      </c>
      <c r="D120" s="76" t="s">
        <v>4</v>
      </c>
      <c r="E120" s="76" t="s">
        <v>4</v>
      </c>
      <c r="F120" s="77" t="b">
        <v>1</v>
      </c>
      <c r="G120" s="76" t="s">
        <v>200</v>
      </c>
      <c r="H120" s="76" t="s">
        <v>45</v>
      </c>
      <c r="I120" s="78">
        <v>37974087</v>
      </c>
      <c r="J120" s="60">
        <v>68</v>
      </c>
      <c r="K120" s="60">
        <v>67</v>
      </c>
      <c r="L120" s="70">
        <v>163827</v>
      </c>
      <c r="M120" s="62"/>
      <c r="N120" s="87"/>
      <c r="P120" s="78">
        <f t="shared" si="26"/>
        <v>37974087</v>
      </c>
      <c r="Q120" s="80">
        <f t="shared" si="27"/>
        <v>163827</v>
      </c>
      <c r="R120" s="81">
        <f t="shared" si="21"/>
        <v>231.7938251936494</v>
      </c>
      <c r="S120" s="80">
        <f t="shared" si="28"/>
        <v>2409.220588235294</v>
      </c>
      <c r="T120" s="78">
        <f t="shared" si="29"/>
        <v>558442.4558823529</v>
      </c>
      <c r="U120" s="87"/>
    </row>
    <row r="121" spans="1:21" ht="15">
      <c r="A121" s="76" t="s">
        <v>358</v>
      </c>
      <c r="B121" s="76" t="s">
        <v>359</v>
      </c>
      <c r="C121" s="76" t="s">
        <v>4</v>
      </c>
      <c r="D121" s="76" t="s">
        <v>4</v>
      </c>
      <c r="E121" s="76" t="s">
        <v>4</v>
      </c>
      <c r="F121" s="77" t="b">
        <v>1</v>
      </c>
      <c r="G121" s="76" t="s">
        <v>200</v>
      </c>
      <c r="H121" s="76" t="s">
        <v>45</v>
      </c>
      <c r="I121" s="78">
        <v>20172864</v>
      </c>
      <c r="J121" s="60">
        <v>40</v>
      </c>
      <c r="K121" s="60">
        <v>39</v>
      </c>
      <c r="L121" s="70">
        <v>75542</v>
      </c>
      <c r="M121" s="62"/>
      <c r="N121" s="87"/>
      <c r="O121" s="78">
        <v>20922864</v>
      </c>
      <c r="P121" s="78">
        <f t="shared" si="26"/>
        <v>20922864</v>
      </c>
      <c r="Q121" s="80">
        <f t="shared" si="27"/>
        <v>75542</v>
      </c>
      <c r="R121" s="81">
        <f t="shared" si="21"/>
        <v>276.9699504911175</v>
      </c>
      <c r="S121" s="80">
        <f t="shared" si="28"/>
        <v>1888.55</v>
      </c>
      <c r="T121" s="78">
        <f t="shared" si="29"/>
        <v>523071.6</v>
      </c>
      <c r="U121" s="87"/>
    </row>
    <row r="122" spans="1:21" ht="15">
      <c r="A122" s="76" t="s">
        <v>360</v>
      </c>
      <c r="B122" s="76" t="s">
        <v>361</v>
      </c>
      <c r="C122" s="76" t="s">
        <v>4</v>
      </c>
      <c r="D122" s="76" t="s">
        <v>4</v>
      </c>
      <c r="E122" s="76" t="s">
        <v>4</v>
      </c>
      <c r="F122" s="77" t="b">
        <v>1</v>
      </c>
      <c r="G122" s="76" t="s">
        <v>200</v>
      </c>
      <c r="H122" s="76" t="s">
        <v>45</v>
      </c>
      <c r="I122" s="78">
        <v>13960508</v>
      </c>
      <c r="J122" s="60">
        <v>26</v>
      </c>
      <c r="K122" s="60">
        <v>25</v>
      </c>
      <c r="L122" s="70">
        <v>53875</v>
      </c>
      <c r="M122" s="62"/>
      <c r="N122" s="87"/>
      <c r="P122" s="78">
        <f aca="true" t="shared" si="30" ref="P122:P153">IF(O122&gt;0,O122,I122)</f>
        <v>13960508</v>
      </c>
      <c r="Q122" s="80">
        <f aca="true" t="shared" si="31" ref="Q122:Q153">IF(M122&gt;0,M122,L122)</f>
        <v>53875</v>
      </c>
      <c r="R122" s="81">
        <f t="shared" si="21"/>
        <v>259.12775870069606</v>
      </c>
      <c r="S122" s="80">
        <f aca="true" t="shared" si="32" ref="S122:S153">Q122/J122</f>
        <v>2072.1153846153848</v>
      </c>
      <c r="T122" s="78">
        <f aca="true" t="shared" si="33" ref="T122:T153">P122/J122</f>
        <v>536942.6153846154</v>
      </c>
      <c r="U122" s="87"/>
    </row>
    <row r="123" spans="1:21" ht="15">
      <c r="A123" s="76" t="s">
        <v>373</v>
      </c>
      <c r="B123" s="76" t="s">
        <v>374</v>
      </c>
      <c r="C123" s="76" t="s">
        <v>226</v>
      </c>
      <c r="D123" s="76" t="s">
        <v>4</v>
      </c>
      <c r="E123" s="76" t="s">
        <v>4</v>
      </c>
      <c r="F123" s="77" t="b">
        <v>1</v>
      </c>
      <c r="G123" s="76" t="s">
        <v>200</v>
      </c>
      <c r="H123" s="76" t="s">
        <v>45</v>
      </c>
      <c r="I123" s="78">
        <v>15267999</v>
      </c>
      <c r="J123" s="60">
        <v>80</v>
      </c>
      <c r="K123" s="60">
        <v>79</v>
      </c>
      <c r="L123" s="70">
        <v>65836</v>
      </c>
      <c r="M123" s="62"/>
      <c r="N123" s="87"/>
      <c r="O123" s="78">
        <v>15626909</v>
      </c>
      <c r="P123" s="78">
        <f t="shared" si="30"/>
        <v>15626909</v>
      </c>
      <c r="Q123" s="80">
        <f t="shared" si="31"/>
        <v>65836</v>
      </c>
      <c r="R123" s="81">
        <f t="shared" si="21"/>
        <v>237.36115499119023</v>
      </c>
      <c r="S123" s="80">
        <f t="shared" si="32"/>
        <v>822.95</v>
      </c>
      <c r="T123" s="78">
        <f t="shared" si="33"/>
        <v>195336.3625</v>
      </c>
      <c r="U123" s="87"/>
    </row>
    <row r="124" spans="1:21" ht="15">
      <c r="A124" s="76" t="s">
        <v>379</v>
      </c>
      <c r="B124" s="76" t="s">
        <v>380</v>
      </c>
      <c r="C124" s="76" t="s">
        <v>4</v>
      </c>
      <c r="D124" s="76" t="s">
        <v>4</v>
      </c>
      <c r="E124" s="76" t="s">
        <v>4</v>
      </c>
      <c r="F124" s="77" t="b">
        <v>1</v>
      </c>
      <c r="G124" s="76" t="s">
        <v>200</v>
      </c>
      <c r="H124" s="76" t="s">
        <v>45</v>
      </c>
      <c r="I124" s="78">
        <v>19679970</v>
      </c>
      <c r="J124" s="60">
        <v>54</v>
      </c>
      <c r="K124" s="60">
        <v>53</v>
      </c>
      <c r="L124" s="70">
        <v>74830</v>
      </c>
      <c r="M124" s="62"/>
      <c r="N124" s="87"/>
      <c r="O124" s="78">
        <v>22543647</v>
      </c>
      <c r="P124" s="78">
        <f t="shared" si="30"/>
        <v>22543647</v>
      </c>
      <c r="Q124" s="80">
        <f t="shared" si="31"/>
        <v>74830</v>
      </c>
      <c r="R124" s="81">
        <f t="shared" si="21"/>
        <v>301.2648269410664</v>
      </c>
      <c r="S124" s="80">
        <f t="shared" si="32"/>
        <v>1385.7407407407406</v>
      </c>
      <c r="T124" s="78">
        <f t="shared" si="33"/>
        <v>417474.94444444444</v>
      </c>
      <c r="U124" s="87"/>
    </row>
    <row r="125" spans="1:21" ht="15">
      <c r="A125" s="76" t="s">
        <v>386</v>
      </c>
      <c r="B125" s="76" t="s">
        <v>387</v>
      </c>
      <c r="C125" s="76" t="s">
        <v>4</v>
      </c>
      <c r="D125" s="76" t="s">
        <v>4</v>
      </c>
      <c r="E125" s="76" t="s">
        <v>4</v>
      </c>
      <c r="F125" s="77" t="b">
        <v>1</v>
      </c>
      <c r="G125" s="76" t="s">
        <v>71</v>
      </c>
      <c r="H125" s="76" t="s">
        <v>45</v>
      </c>
      <c r="I125" s="78">
        <v>18630898</v>
      </c>
      <c r="J125" s="60">
        <v>57</v>
      </c>
      <c r="K125" s="60">
        <v>56</v>
      </c>
      <c r="L125" s="70">
        <v>55612</v>
      </c>
      <c r="M125" s="61">
        <v>59589</v>
      </c>
      <c r="N125" s="87"/>
      <c r="O125" s="78">
        <v>18932084</v>
      </c>
      <c r="P125" s="78">
        <f t="shared" si="30"/>
        <v>18932084</v>
      </c>
      <c r="Q125" s="80">
        <f t="shared" si="31"/>
        <v>59589</v>
      </c>
      <c r="R125" s="81">
        <f t="shared" si="21"/>
        <v>317.7110540536005</v>
      </c>
      <c r="S125" s="80">
        <f t="shared" si="32"/>
        <v>1045.421052631579</v>
      </c>
      <c r="T125" s="78">
        <f t="shared" si="33"/>
        <v>332141.8245614035</v>
      </c>
      <c r="U125" s="87" t="s">
        <v>388</v>
      </c>
    </row>
    <row r="126" spans="1:21" ht="15">
      <c r="A126" s="76" t="s">
        <v>391</v>
      </c>
      <c r="B126" s="76" t="s">
        <v>392</v>
      </c>
      <c r="C126" s="76" t="s">
        <v>307</v>
      </c>
      <c r="D126" s="76" t="s">
        <v>4</v>
      </c>
      <c r="E126" s="76" t="s">
        <v>4</v>
      </c>
      <c r="F126" s="77" t="b">
        <v>1</v>
      </c>
      <c r="G126" s="76" t="s">
        <v>71</v>
      </c>
      <c r="H126" s="76" t="s">
        <v>45</v>
      </c>
      <c r="I126" s="78">
        <v>29021538</v>
      </c>
      <c r="J126" s="60">
        <v>69</v>
      </c>
      <c r="K126" s="60">
        <v>68</v>
      </c>
      <c r="L126" s="70">
        <v>70525</v>
      </c>
      <c r="M126" s="61">
        <v>97447</v>
      </c>
      <c r="N126" s="87"/>
      <c r="O126" s="78">
        <v>26935920</v>
      </c>
      <c r="P126" s="78">
        <f t="shared" si="30"/>
        <v>26935920</v>
      </c>
      <c r="Q126" s="80">
        <f t="shared" si="31"/>
        <v>97447</v>
      </c>
      <c r="R126" s="81">
        <f t="shared" si="21"/>
        <v>276.41610311246114</v>
      </c>
      <c r="S126" s="80">
        <f t="shared" si="32"/>
        <v>1412.2753623188405</v>
      </c>
      <c r="T126" s="78">
        <f t="shared" si="33"/>
        <v>390375.652173913</v>
      </c>
      <c r="U126" s="87" t="s">
        <v>393</v>
      </c>
    </row>
    <row r="127" spans="1:21" ht="15">
      <c r="A127" s="76" t="s">
        <v>403</v>
      </c>
      <c r="B127" s="76" t="s">
        <v>404</v>
      </c>
      <c r="C127" s="76" t="s">
        <v>4</v>
      </c>
      <c r="D127" s="76" t="s">
        <v>4</v>
      </c>
      <c r="E127" s="76" t="s">
        <v>4</v>
      </c>
      <c r="F127" s="77" t="b">
        <v>1</v>
      </c>
      <c r="G127" s="76" t="s">
        <v>200</v>
      </c>
      <c r="H127" s="76" t="s">
        <v>45</v>
      </c>
      <c r="I127" s="78">
        <v>28058936</v>
      </c>
      <c r="J127" s="60">
        <v>64</v>
      </c>
      <c r="K127" s="60">
        <v>63</v>
      </c>
      <c r="L127" s="70">
        <v>96087</v>
      </c>
      <c r="M127" s="62"/>
      <c r="N127" s="87"/>
      <c r="P127" s="78">
        <f t="shared" si="30"/>
        <v>28058936</v>
      </c>
      <c r="Q127" s="80">
        <f t="shared" si="31"/>
        <v>96087</v>
      </c>
      <c r="R127" s="81">
        <f t="shared" si="21"/>
        <v>292.0159438841883</v>
      </c>
      <c r="S127" s="80">
        <f t="shared" si="32"/>
        <v>1501.359375</v>
      </c>
      <c r="T127" s="78">
        <f t="shared" si="33"/>
        <v>438420.875</v>
      </c>
      <c r="U127" s="87"/>
    </row>
    <row r="128" spans="1:21" ht="15">
      <c r="A128" s="76" t="s">
        <v>409</v>
      </c>
      <c r="B128" s="76" t="s">
        <v>410</v>
      </c>
      <c r="C128" s="76" t="s">
        <v>244</v>
      </c>
      <c r="D128" s="76" t="s">
        <v>4</v>
      </c>
      <c r="E128" s="76" t="s">
        <v>4</v>
      </c>
      <c r="F128" s="77" t="b">
        <v>1</v>
      </c>
      <c r="G128" s="76" t="s">
        <v>200</v>
      </c>
      <c r="H128" s="76" t="s">
        <v>45</v>
      </c>
      <c r="I128" s="78">
        <v>10255780</v>
      </c>
      <c r="J128" s="60">
        <v>21</v>
      </c>
      <c r="K128" s="60">
        <v>20</v>
      </c>
      <c r="L128" s="70">
        <v>49500</v>
      </c>
      <c r="M128" s="62"/>
      <c r="N128" s="87"/>
      <c r="P128" s="78">
        <f t="shared" si="30"/>
        <v>10255780</v>
      </c>
      <c r="Q128" s="80">
        <f t="shared" si="31"/>
        <v>49500</v>
      </c>
      <c r="R128" s="81">
        <f t="shared" si="21"/>
        <v>207.18747474747474</v>
      </c>
      <c r="S128" s="80">
        <f t="shared" si="32"/>
        <v>2357.1428571428573</v>
      </c>
      <c r="T128" s="78">
        <f t="shared" si="33"/>
        <v>488370.4761904762</v>
      </c>
      <c r="U128" s="87" t="s">
        <v>411</v>
      </c>
    </row>
    <row r="129" spans="1:21" ht="15">
      <c r="A129" s="76" t="s">
        <v>412</v>
      </c>
      <c r="B129" s="76" t="s">
        <v>413</v>
      </c>
      <c r="C129" s="76" t="s">
        <v>4</v>
      </c>
      <c r="D129" s="76" t="s">
        <v>4</v>
      </c>
      <c r="E129" s="76" t="s">
        <v>4</v>
      </c>
      <c r="F129" s="77" t="b">
        <v>1</v>
      </c>
      <c r="G129" s="76" t="s">
        <v>200</v>
      </c>
      <c r="H129" s="76" t="s">
        <v>45</v>
      </c>
      <c r="I129" s="78">
        <v>25057415</v>
      </c>
      <c r="J129" s="60">
        <v>96</v>
      </c>
      <c r="K129" s="60">
        <v>95</v>
      </c>
      <c r="L129" s="70">
        <v>70102</v>
      </c>
      <c r="M129" s="62"/>
      <c r="N129" s="87"/>
      <c r="P129" s="78">
        <f t="shared" si="30"/>
        <v>25057415</v>
      </c>
      <c r="Q129" s="80">
        <f t="shared" si="31"/>
        <v>70102</v>
      </c>
      <c r="R129" s="81">
        <f t="shared" si="21"/>
        <v>357.44222704059797</v>
      </c>
      <c r="S129" s="80">
        <f t="shared" si="32"/>
        <v>730.2291666666666</v>
      </c>
      <c r="T129" s="78">
        <f t="shared" si="33"/>
        <v>261014.73958333334</v>
      </c>
      <c r="U129" s="87"/>
    </row>
    <row r="130" spans="1:21" ht="15">
      <c r="A130" s="76" t="s">
        <v>416</v>
      </c>
      <c r="B130" s="76" t="s">
        <v>417</v>
      </c>
      <c r="C130" s="76" t="s">
        <v>4</v>
      </c>
      <c r="D130" s="76" t="s">
        <v>4</v>
      </c>
      <c r="E130" s="76" t="s">
        <v>4</v>
      </c>
      <c r="F130" s="77" t="b">
        <v>1</v>
      </c>
      <c r="G130" s="76" t="s">
        <v>200</v>
      </c>
      <c r="H130" s="76" t="s">
        <v>45</v>
      </c>
      <c r="I130" s="78">
        <v>9127110</v>
      </c>
      <c r="J130" s="60">
        <v>21</v>
      </c>
      <c r="K130" s="60">
        <v>20</v>
      </c>
      <c r="L130" s="70">
        <v>43600</v>
      </c>
      <c r="M130" s="62"/>
      <c r="N130" s="87"/>
      <c r="P130" s="78">
        <f t="shared" si="30"/>
        <v>9127110</v>
      </c>
      <c r="Q130" s="80">
        <f t="shared" si="31"/>
        <v>43600</v>
      </c>
      <c r="R130" s="81">
        <f t="shared" si="21"/>
        <v>209.33738532110092</v>
      </c>
      <c r="S130" s="80">
        <f t="shared" si="32"/>
        <v>2076.190476190476</v>
      </c>
      <c r="T130" s="78">
        <f t="shared" si="33"/>
        <v>434624.28571428574</v>
      </c>
      <c r="U130" s="87"/>
    </row>
    <row r="131" spans="1:21" ht="15">
      <c r="A131" s="76" t="s">
        <v>426</v>
      </c>
      <c r="B131" s="76" t="s">
        <v>427</v>
      </c>
      <c r="C131" s="76" t="s">
        <v>428</v>
      </c>
      <c r="D131" s="76" t="s">
        <v>4</v>
      </c>
      <c r="E131" s="76" t="s">
        <v>4</v>
      </c>
      <c r="F131" s="77" t="b">
        <v>1</v>
      </c>
      <c r="G131" s="76" t="s">
        <v>71</v>
      </c>
      <c r="H131" s="76" t="s">
        <v>45</v>
      </c>
      <c r="I131" s="78">
        <v>33478838</v>
      </c>
      <c r="J131" s="60">
        <v>70</v>
      </c>
      <c r="K131" s="60">
        <v>69</v>
      </c>
      <c r="L131" s="70">
        <v>82055</v>
      </c>
      <c r="M131" s="62"/>
      <c r="N131" s="87"/>
      <c r="O131" s="78">
        <v>28070202</v>
      </c>
      <c r="P131" s="78">
        <f t="shared" si="30"/>
        <v>28070202</v>
      </c>
      <c r="Q131" s="80">
        <f t="shared" si="31"/>
        <v>82055</v>
      </c>
      <c r="R131" s="81">
        <f aca="true" t="shared" si="34" ref="R131:R194">P131/Q131</f>
        <v>342.09008591798187</v>
      </c>
      <c r="S131" s="80">
        <f t="shared" si="32"/>
        <v>1172.2142857142858</v>
      </c>
      <c r="T131" s="78">
        <f t="shared" si="33"/>
        <v>401002.8857142857</v>
      </c>
      <c r="U131" s="87"/>
    </row>
    <row r="132" spans="1:21" ht="15">
      <c r="A132" s="76" t="s">
        <v>429</v>
      </c>
      <c r="B132" s="76" t="s">
        <v>430</v>
      </c>
      <c r="C132" s="76" t="s">
        <v>203</v>
      </c>
      <c r="D132" s="76" t="s">
        <v>4</v>
      </c>
      <c r="E132" s="76" t="s">
        <v>4</v>
      </c>
      <c r="F132" s="77" t="b">
        <v>1</v>
      </c>
      <c r="G132" s="76" t="s">
        <v>200</v>
      </c>
      <c r="H132" s="76" t="s">
        <v>45</v>
      </c>
      <c r="I132" s="78">
        <v>13101911</v>
      </c>
      <c r="J132" s="60">
        <v>30</v>
      </c>
      <c r="K132" s="60">
        <v>29</v>
      </c>
      <c r="L132" s="70">
        <v>52356</v>
      </c>
      <c r="M132" s="62"/>
      <c r="N132" s="87"/>
      <c r="P132" s="78">
        <f t="shared" si="30"/>
        <v>13101911</v>
      </c>
      <c r="Q132" s="80">
        <f t="shared" si="31"/>
        <v>52356</v>
      </c>
      <c r="R132" s="81">
        <f t="shared" si="34"/>
        <v>250.24660019864007</v>
      </c>
      <c r="S132" s="80">
        <f t="shared" si="32"/>
        <v>1745.2</v>
      </c>
      <c r="T132" s="78">
        <f t="shared" si="33"/>
        <v>436730.36666666664</v>
      </c>
      <c r="U132" s="87"/>
    </row>
    <row r="133" spans="1:21" ht="15">
      <c r="A133" s="76" t="s">
        <v>437</v>
      </c>
      <c r="B133" s="76" t="s">
        <v>438</v>
      </c>
      <c r="C133" s="76" t="s">
        <v>226</v>
      </c>
      <c r="D133" s="76" t="s">
        <v>4</v>
      </c>
      <c r="E133" s="76" t="s">
        <v>4</v>
      </c>
      <c r="F133" s="77" t="b">
        <v>1</v>
      </c>
      <c r="G133" s="76" t="s">
        <v>200</v>
      </c>
      <c r="H133" s="76" t="s">
        <v>45</v>
      </c>
      <c r="I133" s="78">
        <v>11853830</v>
      </c>
      <c r="J133" s="87">
        <v>78</v>
      </c>
      <c r="K133" s="87">
        <v>77</v>
      </c>
      <c r="L133" s="90">
        <v>66732</v>
      </c>
      <c r="M133" s="62"/>
      <c r="N133" s="87"/>
      <c r="P133" s="78">
        <f t="shared" si="30"/>
        <v>11853830</v>
      </c>
      <c r="Q133" s="80">
        <f t="shared" si="31"/>
        <v>66732</v>
      </c>
      <c r="R133" s="81">
        <f t="shared" si="34"/>
        <v>177.63336929808787</v>
      </c>
      <c r="S133" s="80">
        <f t="shared" si="32"/>
        <v>855.5384615384615</v>
      </c>
      <c r="T133" s="78">
        <f t="shared" si="33"/>
        <v>151972.1794871795</v>
      </c>
      <c r="U133" s="87"/>
    </row>
    <row r="134" spans="1:21" ht="15">
      <c r="A134" s="76" t="s">
        <v>447</v>
      </c>
      <c r="B134" s="76" t="s">
        <v>448</v>
      </c>
      <c r="C134" s="76" t="s">
        <v>307</v>
      </c>
      <c r="D134" s="76" t="s">
        <v>4</v>
      </c>
      <c r="E134" s="76" t="s">
        <v>4</v>
      </c>
      <c r="F134" s="77" t="b">
        <v>1</v>
      </c>
      <c r="G134" s="76" t="s">
        <v>200</v>
      </c>
      <c r="H134" s="76" t="s">
        <v>45</v>
      </c>
      <c r="I134" s="78">
        <v>30839408</v>
      </c>
      <c r="J134" s="87">
        <v>94</v>
      </c>
      <c r="K134" s="87">
        <v>93</v>
      </c>
      <c r="L134" s="90">
        <v>88994</v>
      </c>
      <c r="M134" s="62"/>
      <c r="N134" s="87"/>
      <c r="P134" s="78">
        <f t="shared" si="30"/>
        <v>30839408</v>
      </c>
      <c r="Q134" s="80">
        <f t="shared" si="31"/>
        <v>88994</v>
      </c>
      <c r="R134" s="81">
        <f t="shared" si="34"/>
        <v>346.53356406049846</v>
      </c>
      <c r="S134" s="80">
        <f t="shared" si="32"/>
        <v>946.7446808510638</v>
      </c>
      <c r="T134" s="78">
        <f t="shared" si="33"/>
        <v>328078.8085106383</v>
      </c>
      <c r="U134" s="87"/>
    </row>
    <row r="135" spans="1:21" ht="15">
      <c r="A135" s="76" t="s">
        <v>454</v>
      </c>
      <c r="B135" s="76" t="s">
        <v>455</v>
      </c>
      <c r="C135" s="76" t="s">
        <v>4</v>
      </c>
      <c r="D135" s="76" t="s">
        <v>4</v>
      </c>
      <c r="E135" s="76" t="s">
        <v>4</v>
      </c>
      <c r="F135" s="77" t="b">
        <v>1</v>
      </c>
      <c r="G135" s="76" t="s">
        <v>200</v>
      </c>
      <c r="H135" s="76" t="s">
        <v>45</v>
      </c>
      <c r="I135" s="78">
        <v>43219750</v>
      </c>
      <c r="J135" s="87">
        <v>114</v>
      </c>
      <c r="K135" s="87">
        <v>113</v>
      </c>
      <c r="L135" s="90">
        <v>183361</v>
      </c>
      <c r="M135" s="62"/>
      <c r="N135" s="87"/>
      <c r="P135" s="78">
        <f t="shared" si="30"/>
        <v>43219750</v>
      </c>
      <c r="Q135" s="80">
        <f t="shared" si="31"/>
        <v>183361</v>
      </c>
      <c r="R135" s="81">
        <f t="shared" si="34"/>
        <v>235.70852035056527</v>
      </c>
      <c r="S135" s="80">
        <f t="shared" si="32"/>
        <v>1608.4298245614036</v>
      </c>
      <c r="T135" s="78">
        <f t="shared" si="33"/>
        <v>379120.6140350877</v>
      </c>
      <c r="U135" s="87"/>
    </row>
    <row r="136" spans="1:21" ht="15">
      <c r="A136" s="76" t="s">
        <v>456</v>
      </c>
      <c r="B136" s="76" t="s">
        <v>457</v>
      </c>
      <c r="C136" s="76" t="s">
        <v>4</v>
      </c>
      <c r="D136" s="76" t="s">
        <v>4</v>
      </c>
      <c r="E136" s="76" t="s">
        <v>4</v>
      </c>
      <c r="F136" s="77" t="b">
        <v>1</v>
      </c>
      <c r="G136" s="76" t="s">
        <v>200</v>
      </c>
      <c r="H136" s="76" t="s">
        <v>45</v>
      </c>
      <c r="I136" s="78">
        <v>26527661</v>
      </c>
      <c r="J136" s="87">
        <v>49</v>
      </c>
      <c r="K136" s="87">
        <v>48</v>
      </c>
      <c r="L136" s="90">
        <v>101937</v>
      </c>
      <c r="M136" s="62"/>
      <c r="N136" s="87"/>
      <c r="P136" s="78">
        <f t="shared" si="30"/>
        <v>26527661</v>
      </c>
      <c r="Q136" s="80">
        <f t="shared" si="31"/>
        <v>101937</v>
      </c>
      <c r="R136" s="81">
        <f t="shared" si="34"/>
        <v>260.2358417453918</v>
      </c>
      <c r="S136" s="80">
        <f t="shared" si="32"/>
        <v>2080.3469387755104</v>
      </c>
      <c r="T136" s="78">
        <f t="shared" si="33"/>
        <v>541380.8367346938</v>
      </c>
      <c r="U136" s="87" t="s">
        <v>458</v>
      </c>
    </row>
    <row r="137" spans="1:21" ht="15">
      <c r="A137" s="76" t="s">
        <v>469</v>
      </c>
      <c r="B137" s="76" t="s">
        <v>470</v>
      </c>
      <c r="C137" s="76" t="s">
        <v>142</v>
      </c>
      <c r="D137" s="76" t="s">
        <v>4</v>
      </c>
      <c r="E137" s="76" t="s">
        <v>4</v>
      </c>
      <c r="F137" s="77" t="b">
        <v>1</v>
      </c>
      <c r="G137" s="76" t="s">
        <v>200</v>
      </c>
      <c r="H137" s="76" t="s">
        <v>45</v>
      </c>
      <c r="I137" s="78">
        <v>20554150</v>
      </c>
      <c r="J137" s="87">
        <v>46</v>
      </c>
      <c r="K137" s="87">
        <v>36</v>
      </c>
      <c r="L137" s="90">
        <v>88345</v>
      </c>
      <c r="M137" s="62"/>
      <c r="N137" s="87"/>
      <c r="P137" s="78">
        <f t="shared" si="30"/>
        <v>20554150</v>
      </c>
      <c r="Q137" s="80">
        <f t="shared" si="31"/>
        <v>88345</v>
      </c>
      <c r="R137" s="81">
        <f t="shared" si="34"/>
        <v>232.65776218235328</v>
      </c>
      <c r="S137" s="80">
        <f t="shared" si="32"/>
        <v>1920.5434782608695</v>
      </c>
      <c r="T137" s="78">
        <f t="shared" si="33"/>
        <v>446829.347826087</v>
      </c>
      <c r="U137" s="87"/>
    </row>
    <row r="138" spans="1:21" ht="15">
      <c r="A138" s="76" t="s">
        <v>474</v>
      </c>
      <c r="B138" s="76" t="s">
        <v>475</v>
      </c>
      <c r="C138" s="76" t="s">
        <v>476</v>
      </c>
      <c r="D138" s="76" t="s">
        <v>4</v>
      </c>
      <c r="E138" s="76" t="s">
        <v>4</v>
      </c>
      <c r="F138" s="77" t="b">
        <v>1</v>
      </c>
      <c r="G138" s="76" t="s">
        <v>200</v>
      </c>
      <c r="H138" s="76" t="s">
        <v>45</v>
      </c>
      <c r="I138" s="78">
        <v>27881412</v>
      </c>
      <c r="J138" s="87">
        <v>86</v>
      </c>
      <c r="K138" s="87">
        <v>85</v>
      </c>
      <c r="L138" s="90">
        <v>144148</v>
      </c>
      <c r="M138" s="62"/>
      <c r="N138" s="87"/>
      <c r="P138" s="78">
        <f t="shared" si="30"/>
        <v>27881412</v>
      </c>
      <c r="Q138" s="80">
        <f t="shared" si="31"/>
        <v>144148</v>
      </c>
      <c r="R138" s="81">
        <f t="shared" si="34"/>
        <v>193.4221217082443</v>
      </c>
      <c r="S138" s="80">
        <f t="shared" si="32"/>
        <v>1676.139534883721</v>
      </c>
      <c r="T138" s="78">
        <f t="shared" si="33"/>
        <v>324202.4651162791</v>
      </c>
      <c r="U138" s="87"/>
    </row>
    <row r="139" spans="1:21" ht="15">
      <c r="A139" s="76" t="s">
        <v>482</v>
      </c>
      <c r="B139" s="76" t="s">
        <v>483</v>
      </c>
      <c r="C139" s="76" t="s">
        <v>244</v>
      </c>
      <c r="D139" s="76" t="s">
        <v>4</v>
      </c>
      <c r="E139" s="76" t="s">
        <v>4</v>
      </c>
      <c r="F139" s="77" t="b">
        <v>1</v>
      </c>
      <c r="G139" s="76" t="s">
        <v>200</v>
      </c>
      <c r="H139" s="76" t="s">
        <v>45</v>
      </c>
      <c r="I139" s="78">
        <v>10874948</v>
      </c>
      <c r="J139" s="87">
        <v>40</v>
      </c>
      <c r="K139" s="87">
        <v>39</v>
      </c>
      <c r="L139" s="90">
        <v>60549</v>
      </c>
      <c r="M139" s="62"/>
      <c r="N139" s="87"/>
      <c r="P139" s="78">
        <f t="shared" si="30"/>
        <v>10874948</v>
      </c>
      <c r="Q139" s="80">
        <f t="shared" si="31"/>
        <v>60549</v>
      </c>
      <c r="R139" s="81">
        <f t="shared" si="34"/>
        <v>179.60574080496787</v>
      </c>
      <c r="S139" s="80">
        <f t="shared" si="32"/>
        <v>1513.725</v>
      </c>
      <c r="T139" s="78">
        <f t="shared" si="33"/>
        <v>271873.7</v>
      </c>
      <c r="U139" s="87"/>
    </row>
    <row r="140" spans="1:21" ht="15">
      <c r="A140" s="76" t="s">
        <v>497</v>
      </c>
      <c r="B140" s="76" t="s">
        <v>498</v>
      </c>
      <c r="C140" s="76" t="s">
        <v>4</v>
      </c>
      <c r="D140" s="76" t="s">
        <v>4</v>
      </c>
      <c r="E140" s="76" t="s">
        <v>4</v>
      </c>
      <c r="F140" s="77" t="b">
        <v>1</v>
      </c>
      <c r="G140" s="76" t="s">
        <v>200</v>
      </c>
      <c r="H140" s="76" t="s">
        <v>45</v>
      </c>
      <c r="I140" s="78">
        <v>9175915</v>
      </c>
      <c r="J140" s="87">
        <v>21</v>
      </c>
      <c r="K140" s="87">
        <v>20</v>
      </c>
      <c r="L140" s="90">
        <v>40400</v>
      </c>
      <c r="M140" s="62"/>
      <c r="N140" s="87"/>
      <c r="P140" s="78">
        <f t="shared" si="30"/>
        <v>9175915</v>
      </c>
      <c r="Q140" s="80">
        <f t="shared" si="31"/>
        <v>40400</v>
      </c>
      <c r="R140" s="81">
        <f t="shared" si="34"/>
        <v>227.1266089108911</v>
      </c>
      <c r="S140" s="80">
        <f t="shared" si="32"/>
        <v>1923.8095238095239</v>
      </c>
      <c r="T140" s="78">
        <f t="shared" si="33"/>
        <v>436948.3333333333</v>
      </c>
      <c r="U140" s="87"/>
    </row>
    <row r="141" spans="1:21" ht="15">
      <c r="A141" s="76" t="s">
        <v>510</v>
      </c>
      <c r="B141" s="76" t="s">
        <v>511</v>
      </c>
      <c r="C141" s="76" t="s">
        <v>512</v>
      </c>
      <c r="D141" s="76" t="s">
        <v>4</v>
      </c>
      <c r="E141" s="76" t="s">
        <v>4</v>
      </c>
      <c r="F141" s="77" t="b">
        <v>1</v>
      </c>
      <c r="G141" s="76" t="s">
        <v>200</v>
      </c>
      <c r="H141" s="76" t="s">
        <v>45</v>
      </c>
      <c r="I141" s="78">
        <v>38559633</v>
      </c>
      <c r="J141" s="87">
        <v>101</v>
      </c>
      <c r="K141" s="87">
        <v>100</v>
      </c>
      <c r="L141" s="90">
        <v>99417</v>
      </c>
      <c r="M141" s="62"/>
      <c r="N141" s="87"/>
      <c r="P141" s="78">
        <f t="shared" si="30"/>
        <v>38559633</v>
      </c>
      <c r="Q141" s="80">
        <f t="shared" si="31"/>
        <v>99417</v>
      </c>
      <c r="R141" s="81">
        <f t="shared" si="34"/>
        <v>387.8575394550228</v>
      </c>
      <c r="S141" s="80">
        <f t="shared" si="32"/>
        <v>984.3267326732673</v>
      </c>
      <c r="T141" s="78">
        <f t="shared" si="33"/>
        <v>381778.54455445544</v>
      </c>
      <c r="U141" s="87"/>
    </row>
    <row r="142" spans="1:21" ht="15">
      <c r="A142" s="76" t="s">
        <v>513</v>
      </c>
      <c r="B142" s="76" t="s">
        <v>514</v>
      </c>
      <c r="C142" s="76" t="s">
        <v>203</v>
      </c>
      <c r="D142" s="76" t="s">
        <v>4</v>
      </c>
      <c r="E142" s="76" t="s">
        <v>4</v>
      </c>
      <c r="F142" s="77" t="b">
        <v>1</v>
      </c>
      <c r="G142" s="76" t="s">
        <v>200</v>
      </c>
      <c r="H142" s="76" t="s">
        <v>45</v>
      </c>
      <c r="I142" s="78">
        <v>38391868</v>
      </c>
      <c r="J142" s="87">
        <v>72</v>
      </c>
      <c r="K142" s="87">
        <v>70</v>
      </c>
      <c r="L142" s="90">
        <v>147655</v>
      </c>
      <c r="M142" s="62"/>
      <c r="N142" s="87"/>
      <c r="P142" s="78">
        <f t="shared" si="30"/>
        <v>38391868</v>
      </c>
      <c r="Q142" s="80">
        <f t="shared" si="31"/>
        <v>147655</v>
      </c>
      <c r="R142" s="81">
        <f t="shared" si="34"/>
        <v>260.0106193491585</v>
      </c>
      <c r="S142" s="80">
        <f t="shared" si="32"/>
        <v>2050.7638888888887</v>
      </c>
      <c r="T142" s="78">
        <f t="shared" si="33"/>
        <v>533220.3888888889</v>
      </c>
      <c r="U142" s="87"/>
    </row>
    <row r="143" spans="1:21" ht="15">
      <c r="A143" s="76" t="s">
        <v>518</v>
      </c>
      <c r="B143" s="76" t="s">
        <v>519</v>
      </c>
      <c r="C143" s="76" t="s">
        <v>4</v>
      </c>
      <c r="D143" s="76" t="s">
        <v>4</v>
      </c>
      <c r="E143" s="76" t="s">
        <v>4</v>
      </c>
      <c r="F143" s="77" t="b">
        <v>1</v>
      </c>
      <c r="G143" s="76" t="s">
        <v>200</v>
      </c>
      <c r="H143" s="76" t="s">
        <v>45</v>
      </c>
      <c r="I143" s="78">
        <v>34893502</v>
      </c>
      <c r="J143" s="87">
        <v>106</v>
      </c>
      <c r="K143" s="87">
        <v>104</v>
      </c>
      <c r="L143" s="90">
        <v>60241</v>
      </c>
      <c r="M143" s="62"/>
      <c r="N143" s="87"/>
      <c r="P143" s="78">
        <f t="shared" si="30"/>
        <v>34893502</v>
      </c>
      <c r="Q143" s="80">
        <f t="shared" si="31"/>
        <v>60241</v>
      </c>
      <c r="R143" s="81">
        <f t="shared" si="34"/>
        <v>579.2317856609286</v>
      </c>
      <c r="S143" s="80">
        <f t="shared" si="32"/>
        <v>568.311320754717</v>
      </c>
      <c r="T143" s="78">
        <f t="shared" si="33"/>
        <v>329183.9811320755</v>
      </c>
      <c r="U143" s="87" t="s">
        <v>520</v>
      </c>
    </row>
    <row r="144" spans="1:21" ht="15">
      <c r="A144" s="76" t="s">
        <v>545</v>
      </c>
      <c r="B144" s="76" t="s">
        <v>546</v>
      </c>
      <c r="C144" s="76" t="s">
        <v>4</v>
      </c>
      <c r="D144" s="76" t="s">
        <v>4</v>
      </c>
      <c r="E144" s="76" t="s">
        <v>4</v>
      </c>
      <c r="F144" s="77" t="b">
        <v>1</v>
      </c>
      <c r="G144" s="76" t="s">
        <v>200</v>
      </c>
      <c r="H144" s="76" t="s">
        <v>45</v>
      </c>
      <c r="I144" s="78">
        <v>25005782</v>
      </c>
      <c r="J144" s="87">
        <v>75</v>
      </c>
      <c r="K144" s="87">
        <v>74</v>
      </c>
      <c r="L144" s="90">
        <v>128148</v>
      </c>
      <c r="M144" s="62"/>
      <c r="N144" s="87"/>
      <c r="P144" s="78">
        <f t="shared" si="30"/>
        <v>25005782</v>
      </c>
      <c r="Q144" s="80">
        <f t="shared" si="31"/>
        <v>128148</v>
      </c>
      <c r="R144" s="81">
        <f t="shared" si="34"/>
        <v>195.13205044167682</v>
      </c>
      <c r="S144" s="80">
        <f t="shared" si="32"/>
        <v>1708.64</v>
      </c>
      <c r="T144" s="78">
        <f t="shared" si="33"/>
        <v>333410.4266666667</v>
      </c>
      <c r="U144" s="87"/>
    </row>
    <row r="145" spans="1:21" ht="15">
      <c r="A145" s="76" t="s">
        <v>547</v>
      </c>
      <c r="B145" s="76" t="s">
        <v>548</v>
      </c>
      <c r="C145" s="76" t="s">
        <v>549</v>
      </c>
      <c r="D145" s="76" t="s">
        <v>4</v>
      </c>
      <c r="E145" s="76" t="s">
        <v>4</v>
      </c>
      <c r="F145" s="77" t="b">
        <v>1</v>
      </c>
      <c r="G145" s="76" t="s">
        <v>200</v>
      </c>
      <c r="H145" s="76" t="s">
        <v>45</v>
      </c>
      <c r="I145" s="78">
        <v>34431719</v>
      </c>
      <c r="J145" s="87">
        <v>196</v>
      </c>
      <c r="K145" s="87">
        <v>196</v>
      </c>
      <c r="L145" s="90">
        <v>142570</v>
      </c>
      <c r="M145" s="62"/>
      <c r="N145" s="87"/>
      <c r="P145" s="78">
        <f t="shared" si="30"/>
        <v>34431719</v>
      </c>
      <c r="Q145" s="80">
        <f t="shared" si="31"/>
        <v>142570</v>
      </c>
      <c r="R145" s="81">
        <f t="shared" si="34"/>
        <v>241.50746300063128</v>
      </c>
      <c r="S145" s="80">
        <f t="shared" si="32"/>
        <v>727.3979591836735</v>
      </c>
      <c r="T145" s="78">
        <f t="shared" si="33"/>
        <v>175672.0357142857</v>
      </c>
      <c r="U145" s="87"/>
    </row>
    <row r="146" spans="1:21" ht="15">
      <c r="A146" s="76" t="s">
        <v>557</v>
      </c>
      <c r="B146" s="76" t="s">
        <v>558</v>
      </c>
      <c r="C146" s="76" t="s">
        <v>4</v>
      </c>
      <c r="D146" s="76" t="s">
        <v>4</v>
      </c>
      <c r="E146" s="76" t="s">
        <v>4</v>
      </c>
      <c r="F146" s="77" t="b">
        <v>1</v>
      </c>
      <c r="G146" s="76" t="s">
        <v>200</v>
      </c>
      <c r="H146" s="76" t="s">
        <v>45</v>
      </c>
      <c r="I146" s="78">
        <v>16474915</v>
      </c>
      <c r="J146" s="87">
        <v>38</v>
      </c>
      <c r="K146" s="87">
        <v>37</v>
      </c>
      <c r="L146" s="90">
        <v>39386</v>
      </c>
      <c r="M146" s="62"/>
      <c r="N146" s="87"/>
      <c r="P146" s="78">
        <f t="shared" si="30"/>
        <v>16474915</v>
      </c>
      <c r="Q146" s="80">
        <f t="shared" si="31"/>
        <v>39386</v>
      </c>
      <c r="R146" s="81">
        <f t="shared" si="34"/>
        <v>418.2936830345808</v>
      </c>
      <c r="S146" s="80">
        <f t="shared" si="32"/>
        <v>1036.4736842105262</v>
      </c>
      <c r="T146" s="78">
        <f t="shared" si="33"/>
        <v>433550.3947368421</v>
      </c>
      <c r="U146" s="87"/>
    </row>
    <row r="147" spans="1:21" ht="15">
      <c r="A147" s="76" t="s">
        <v>559</v>
      </c>
      <c r="B147" s="76" t="s">
        <v>560</v>
      </c>
      <c r="C147" s="76" t="s">
        <v>4</v>
      </c>
      <c r="D147" s="76" t="s">
        <v>4</v>
      </c>
      <c r="E147" s="76" t="s">
        <v>4</v>
      </c>
      <c r="F147" s="77" t="b">
        <v>1</v>
      </c>
      <c r="G147" s="76" t="s">
        <v>200</v>
      </c>
      <c r="H147" s="76" t="s">
        <v>45</v>
      </c>
      <c r="I147" s="78">
        <v>11006666</v>
      </c>
      <c r="J147" s="87">
        <v>21</v>
      </c>
      <c r="K147" s="87">
        <v>20</v>
      </c>
      <c r="L147" s="90">
        <v>31421</v>
      </c>
      <c r="M147" s="62"/>
      <c r="N147" s="87"/>
      <c r="P147" s="78">
        <f t="shared" si="30"/>
        <v>11006666</v>
      </c>
      <c r="Q147" s="80">
        <f t="shared" si="31"/>
        <v>31421</v>
      </c>
      <c r="R147" s="81">
        <f t="shared" si="34"/>
        <v>350.2964896088603</v>
      </c>
      <c r="S147" s="80">
        <f t="shared" si="32"/>
        <v>1496.2380952380952</v>
      </c>
      <c r="T147" s="78">
        <f t="shared" si="33"/>
        <v>524126.95238095237</v>
      </c>
      <c r="U147" s="87"/>
    </row>
    <row r="148" spans="1:21" ht="15">
      <c r="A148" s="76" t="s">
        <v>563</v>
      </c>
      <c r="B148" s="76" t="s">
        <v>564</v>
      </c>
      <c r="C148" s="76" t="s">
        <v>4</v>
      </c>
      <c r="D148" s="76" t="s">
        <v>4</v>
      </c>
      <c r="E148" s="76" t="s">
        <v>4</v>
      </c>
      <c r="F148" s="77" t="b">
        <v>1</v>
      </c>
      <c r="G148" s="76" t="s">
        <v>200</v>
      </c>
      <c r="H148" s="76" t="s">
        <v>45</v>
      </c>
      <c r="I148" s="78">
        <v>27461934</v>
      </c>
      <c r="J148" s="87">
        <v>50</v>
      </c>
      <c r="K148" s="87">
        <v>49</v>
      </c>
      <c r="L148" s="90">
        <v>106284</v>
      </c>
      <c r="M148" s="62"/>
      <c r="N148" s="87"/>
      <c r="P148" s="78">
        <f t="shared" si="30"/>
        <v>27461934</v>
      </c>
      <c r="Q148" s="80">
        <f t="shared" si="31"/>
        <v>106284</v>
      </c>
      <c r="R148" s="81">
        <f t="shared" si="34"/>
        <v>258.38257875127016</v>
      </c>
      <c r="S148" s="80">
        <f t="shared" si="32"/>
        <v>2125.68</v>
      </c>
      <c r="T148" s="78">
        <f t="shared" si="33"/>
        <v>549238.68</v>
      </c>
      <c r="U148" s="87" t="s">
        <v>565</v>
      </c>
    </row>
    <row r="149" spans="1:21" ht="15">
      <c r="A149" s="76" t="s">
        <v>569</v>
      </c>
      <c r="B149" s="76" t="s">
        <v>570</v>
      </c>
      <c r="C149" s="76" t="s">
        <v>4</v>
      </c>
      <c r="D149" s="76" t="s">
        <v>4</v>
      </c>
      <c r="E149" s="76" t="s">
        <v>4</v>
      </c>
      <c r="F149" s="77" t="b">
        <v>1</v>
      </c>
      <c r="G149" s="76" t="s">
        <v>200</v>
      </c>
      <c r="H149" s="76" t="s">
        <v>45</v>
      </c>
      <c r="I149" s="78">
        <v>19879146</v>
      </c>
      <c r="J149" s="87">
        <v>34</v>
      </c>
      <c r="K149" s="87">
        <v>33</v>
      </c>
      <c r="L149" s="90">
        <v>41851</v>
      </c>
      <c r="M149" s="62"/>
      <c r="N149" s="87"/>
      <c r="P149" s="78">
        <f t="shared" si="30"/>
        <v>19879146</v>
      </c>
      <c r="Q149" s="80">
        <f t="shared" si="31"/>
        <v>41851</v>
      </c>
      <c r="R149" s="81">
        <f t="shared" si="34"/>
        <v>474.99811235095933</v>
      </c>
      <c r="S149" s="80">
        <f t="shared" si="32"/>
        <v>1230.9117647058824</v>
      </c>
      <c r="T149" s="78">
        <f t="shared" si="33"/>
        <v>584680.7647058824</v>
      </c>
      <c r="U149" s="87"/>
    </row>
    <row r="150" spans="1:21" ht="15">
      <c r="A150" s="76" t="s">
        <v>579</v>
      </c>
      <c r="B150" s="76" t="s">
        <v>580</v>
      </c>
      <c r="C150" s="76" t="s">
        <v>4</v>
      </c>
      <c r="D150" s="76" t="s">
        <v>4</v>
      </c>
      <c r="E150" s="76" t="s">
        <v>4</v>
      </c>
      <c r="F150" s="77" t="b">
        <v>1</v>
      </c>
      <c r="G150" s="76" t="s">
        <v>200</v>
      </c>
      <c r="H150" s="76" t="s">
        <v>45</v>
      </c>
      <c r="I150" s="78">
        <v>38161385</v>
      </c>
      <c r="J150" s="87">
        <v>112</v>
      </c>
      <c r="K150" s="87">
        <v>111</v>
      </c>
      <c r="L150" s="90">
        <v>138705</v>
      </c>
      <c r="M150" s="62"/>
      <c r="N150" s="87"/>
      <c r="P150" s="78">
        <f t="shared" si="30"/>
        <v>38161385</v>
      </c>
      <c r="Q150" s="80">
        <f t="shared" si="31"/>
        <v>138705</v>
      </c>
      <c r="R150" s="81">
        <f t="shared" si="34"/>
        <v>275.1262391406222</v>
      </c>
      <c r="S150" s="80">
        <f t="shared" si="32"/>
        <v>1238.4375</v>
      </c>
      <c r="T150" s="78">
        <f t="shared" si="33"/>
        <v>340726.65178571426</v>
      </c>
      <c r="U150" s="87"/>
    </row>
    <row r="151" spans="1:21" ht="15">
      <c r="A151" s="76" t="s">
        <v>581</v>
      </c>
      <c r="B151" s="76" t="s">
        <v>582</v>
      </c>
      <c r="C151" s="76" t="s">
        <v>4</v>
      </c>
      <c r="D151" s="76" t="s">
        <v>4</v>
      </c>
      <c r="E151" s="76" t="s">
        <v>4</v>
      </c>
      <c r="F151" s="77" t="b">
        <v>1</v>
      </c>
      <c r="G151" s="76" t="s">
        <v>200</v>
      </c>
      <c r="H151" s="76" t="s">
        <v>45</v>
      </c>
      <c r="I151" s="78">
        <v>8745952</v>
      </c>
      <c r="J151" s="87">
        <v>16</v>
      </c>
      <c r="K151" s="87">
        <v>15</v>
      </c>
      <c r="L151" s="90">
        <v>32400</v>
      </c>
      <c r="M151" s="62"/>
      <c r="N151" s="87"/>
      <c r="P151" s="78">
        <f t="shared" si="30"/>
        <v>8745952</v>
      </c>
      <c r="Q151" s="80">
        <f t="shared" si="31"/>
        <v>32400</v>
      </c>
      <c r="R151" s="81">
        <f t="shared" si="34"/>
        <v>269.9367901234568</v>
      </c>
      <c r="S151" s="80">
        <f t="shared" si="32"/>
        <v>2025</v>
      </c>
      <c r="T151" s="78">
        <f t="shared" si="33"/>
        <v>546622</v>
      </c>
      <c r="U151" s="87"/>
    </row>
    <row r="152" spans="1:21" ht="15">
      <c r="A152" s="76" t="s">
        <v>608</v>
      </c>
      <c r="B152" s="76" t="s">
        <v>609</v>
      </c>
      <c r="C152" s="76" t="s">
        <v>307</v>
      </c>
      <c r="D152" s="76" t="s">
        <v>4</v>
      </c>
      <c r="E152" s="76" t="s">
        <v>4</v>
      </c>
      <c r="F152" s="77" t="b">
        <v>1</v>
      </c>
      <c r="G152" s="76" t="s">
        <v>200</v>
      </c>
      <c r="H152" s="76" t="s">
        <v>45</v>
      </c>
      <c r="I152" s="78">
        <v>24122512</v>
      </c>
      <c r="J152" s="87">
        <v>98</v>
      </c>
      <c r="K152" s="87">
        <v>96</v>
      </c>
      <c r="L152" s="90">
        <v>123204</v>
      </c>
      <c r="M152" s="62"/>
      <c r="N152" s="87"/>
      <c r="P152" s="78">
        <f t="shared" si="30"/>
        <v>24122512</v>
      </c>
      <c r="Q152" s="80">
        <f t="shared" si="31"/>
        <v>123204</v>
      </c>
      <c r="R152" s="81">
        <f t="shared" si="34"/>
        <v>195.79325346579657</v>
      </c>
      <c r="S152" s="80">
        <f t="shared" si="32"/>
        <v>1257.1836734693877</v>
      </c>
      <c r="T152" s="78">
        <f t="shared" si="33"/>
        <v>246148.08163265305</v>
      </c>
      <c r="U152" s="87"/>
    </row>
    <row r="153" spans="1:21" ht="15">
      <c r="A153" s="76" t="s">
        <v>610</v>
      </c>
      <c r="B153" s="76" t="s">
        <v>611</v>
      </c>
      <c r="C153" s="76" t="s">
        <v>4</v>
      </c>
      <c r="D153" s="76" t="s">
        <v>4</v>
      </c>
      <c r="E153" s="76" t="s">
        <v>4</v>
      </c>
      <c r="F153" s="77" t="b">
        <v>1</v>
      </c>
      <c r="G153" s="76" t="s">
        <v>200</v>
      </c>
      <c r="H153" s="76" t="s">
        <v>45</v>
      </c>
      <c r="I153" s="78">
        <v>15011788</v>
      </c>
      <c r="J153" s="87">
        <v>42</v>
      </c>
      <c r="K153" s="87">
        <v>41</v>
      </c>
      <c r="L153" s="90">
        <v>42101</v>
      </c>
      <c r="M153" s="62"/>
      <c r="N153" s="87"/>
      <c r="P153" s="78">
        <f t="shared" si="30"/>
        <v>15011788</v>
      </c>
      <c r="Q153" s="80">
        <f t="shared" si="31"/>
        <v>42101</v>
      </c>
      <c r="R153" s="81">
        <f t="shared" si="34"/>
        <v>356.56606731431555</v>
      </c>
      <c r="S153" s="80">
        <f t="shared" si="32"/>
        <v>1002.4047619047619</v>
      </c>
      <c r="T153" s="78">
        <f t="shared" si="33"/>
        <v>357423.5238095238</v>
      </c>
      <c r="U153" s="87"/>
    </row>
    <row r="154" spans="1:21" ht="15">
      <c r="A154" s="76" t="s">
        <v>612</v>
      </c>
      <c r="B154" s="76" t="s">
        <v>613</v>
      </c>
      <c r="C154" s="76" t="s">
        <v>4</v>
      </c>
      <c r="D154" s="76" t="s">
        <v>4</v>
      </c>
      <c r="E154" s="76" t="s">
        <v>4</v>
      </c>
      <c r="F154" s="77" t="b">
        <v>1</v>
      </c>
      <c r="G154" s="76" t="s">
        <v>200</v>
      </c>
      <c r="H154" s="76" t="s">
        <v>45</v>
      </c>
      <c r="I154" s="78">
        <v>30914299</v>
      </c>
      <c r="J154" s="87">
        <v>70</v>
      </c>
      <c r="K154" s="87">
        <v>69</v>
      </c>
      <c r="L154" s="90">
        <v>86557</v>
      </c>
      <c r="M154" s="62"/>
      <c r="N154" s="87"/>
      <c r="P154" s="78">
        <f aca="true" t="shared" si="35" ref="P154:P185">IF(O154&gt;0,O154,I154)</f>
        <v>30914299</v>
      </c>
      <c r="Q154" s="80">
        <f aca="true" t="shared" si="36" ref="Q154:Q185">IF(M154&gt;0,M154,L154)</f>
        <v>86557</v>
      </c>
      <c r="R154" s="81">
        <f t="shared" si="34"/>
        <v>357.1553889344594</v>
      </c>
      <c r="S154" s="80">
        <f aca="true" t="shared" si="37" ref="S154:S185">Q154/J154</f>
        <v>1236.5285714285715</v>
      </c>
      <c r="T154" s="78">
        <f aca="true" t="shared" si="38" ref="T154:T185">P154/J154</f>
        <v>441632.84285714285</v>
      </c>
      <c r="U154" s="87"/>
    </row>
    <row r="155" spans="1:21" ht="15">
      <c r="A155" s="76" t="s">
        <v>621</v>
      </c>
      <c r="B155" s="76" t="s">
        <v>622</v>
      </c>
      <c r="C155" s="76" t="s">
        <v>4</v>
      </c>
      <c r="D155" s="76" t="s">
        <v>4</v>
      </c>
      <c r="E155" s="76" t="s">
        <v>4</v>
      </c>
      <c r="F155" s="77" t="b">
        <v>1</v>
      </c>
      <c r="G155" s="76" t="s">
        <v>200</v>
      </c>
      <c r="H155" s="76" t="s">
        <v>45</v>
      </c>
      <c r="I155" s="78">
        <v>21356614</v>
      </c>
      <c r="J155" s="87">
        <v>56</v>
      </c>
      <c r="K155" s="87">
        <v>55</v>
      </c>
      <c r="L155" s="90">
        <v>88102</v>
      </c>
      <c r="M155" s="62"/>
      <c r="N155" s="87"/>
      <c r="P155" s="78">
        <f t="shared" si="35"/>
        <v>21356614</v>
      </c>
      <c r="Q155" s="80">
        <f t="shared" si="36"/>
        <v>88102</v>
      </c>
      <c r="R155" s="81">
        <f t="shared" si="34"/>
        <v>242.40782275090237</v>
      </c>
      <c r="S155" s="80">
        <f t="shared" si="37"/>
        <v>1573.25</v>
      </c>
      <c r="T155" s="78">
        <f t="shared" si="38"/>
        <v>381368.10714285716</v>
      </c>
      <c r="U155" s="87"/>
    </row>
    <row r="156" spans="1:21" ht="15">
      <c r="A156" s="76" t="s">
        <v>650</v>
      </c>
      <c r="B156" s="76" t="s">
        <v>651</v>
      </c>
      <c r="C156" s="76" t="s">
        <v>549</v>
      </c>
      <c r="D156" s="76" t="s">
        <v>4</v>
      </c>
      <c r="E156" s="76" t="s">
        <v>4</v>
      </c>
      <c r="F156" s="77" t="b">
        <v>1</v>
      </c>
      <c r="G156" s="76" t="s">
        <v>200</v>
      </c>
      <c r="H156" s="76" t="s">
        <v>45</v>
      </c>
      <c r="I156" s="78">
        <v>9015895</v>
      </c>
      <c r="J156" s="87">
        <v>20</v>
      </c>
      <c r="K156" s="87">
        <v>19</v>
      </c>
      <c r="L156" s="90">
        <v>29211</v>
      </c>
      <c r="M156" s="62"/>
      <c r="N156" s="87"/>
      <c r="P156" s="78">
        <f t="shared" si="35"/>
        <v>9015895</v>
      </c>
      <c r="Q156" s="80">
        <f t="shared" si="36"/>
        <v>29211</v>
      </c>
      <c r="R156" s="81">
        <f t="shared" si="34"/>
        <v>308.64725617062066</v>
      </c>
      <c r="S156" s="80">
        <f t="shared" si="37"/>
        <v>1460.55</v>
      </c>
      <c r="T156" s="78">
        <f t="shared" si="38"/>
        <v>450794.75</v>
      </c>
      <c r="U156" s="87"/>
    </row>
    <row r="157" spans="1:21" ht="15">
      <c r="A157" s="76" t="s">
        <v>654</v>
      </c>
      <c r="B157" s="76" t="s">
        <v>655</v>
      </c>
      <c r="C157" s="76" t="s">
        <v>656</v>
      </c>
      <c r="D157" s="76" t="s">
        <v>4</v>
      </c>
      <c r="E157" s="76" t="s">
        <v>4</v>
      </c>
      <c r="F157" s="77" t="b">
        <v>1</v>
      </c>
      <c r="G157" s="76" t="s">
        <v>200</v>
      </c>
      <c r="H157" s="76" t="s">
        <v>45</v>
      </c>
      <c r="I157" s="78">
        <v>20609011</v>
      </c>
      <c r="J157" s="87">
        <v>75</v>
      </c>
      <c r="K157" s="87">
        <v>74</v>
      </c>
      <c r="L157" s="90">
        <v>82442</v>
      </c>
      <c r="M157" s="62"/>
      <c r="N157" s="87"/>
      <c r="P157" s="78">
        <f t="shared" si="35"/>
        <v>20609011</v>
      </c>
      <c r="Q157" s="80">
        <f t="shared" si="36"/>
        <v>82442</v>
      </c>
      <c r="R157" s="81">
        <f t="shared" si="34"/>
        <v>249.98193881759298</v>
      </c>
      <c r="S157" s="80">
        <f t="shared" si="37"/>
        <v>1099.2266666666667</v>
      </c>
      <c r="T157" s="78">
        <f t="shared" si="38"/>
        <v>274786.81333333335</v>
      </c>
      <c r="U157" s="87"/>
    </row>
    <row r="158" spans="1:21" ht="15">
      <c r="A158" s="76" t="s">
        <v>657</v>
      </c>
      <c r="B158" s="76" t="s">
        <v>658</v>
      </c>
      <c r="C158" s="76" t="s">
        <v>659</v>
      </c>
      <c r="D158" s="76" t="s">
        <v>4</v>
      </c>
      <c r="E158" s="76" t="s">
        <v>4</v>
      </c>
      <c r="F158" s="77" t="b">
        <v>1</v>
      </c>
      <c r="G158" s="76" t="s">
        <v>200</v>
      </c>
      <c r="H158" s="76" t="s">
        <v>45</v>
      </c>
      <c r="I158" s="78">
        <v>23592263</v>
      </c>
      <c r="J158" s="87">
        <v>84</v>
      </c>
      <c r="K158" s="87">
        <v>83</v>
      </c>
      <c r="L158" s="90">
        <v>81512</v>
      </c>
      <c r="M158" s="62"/>
      <c r="N158" s="87"/>
      <c r="P158" s="78">
        <f t="shared" si="35"/>
        <v>23592263</v>
      </c>
      <c r="Q158" s="80">
        <f t="shared" si="36"/>
        <v>81512</v>
      </c>
      <c r="R158" s="81">
        <f t="shared" si="34"/>
        <v>289.4330037295122</v>
      </c>
      <c r="S158" s="80">
        <f t="shared" si="37"/>
        <v>970.3809523809524</v>
      </c>
      <c r="T158" s="78">
        <f t="shared" si="38"/>
        <v>280860.2738095238</v>
      </c>
      <c r="U158" s="87"/>
    </row>
    <row r="159" spans="1:21" ht="15">
      <c r="A159" s="76" t="s">
        <v>665</v>
      </c>
      <c r="B159" s="76" t="s">
        <v>666</v>
      </c>
      <c r="C159" s="76" t="s">
        <v>4</v>
      </c>
      <c r="D159" s="76" t="s">
        <v>4</v>
      </c>
      <c r="E159" s="76" t="s">
        <v>4</v>
      </c>
      <c r="F159" s="77" t="b">
        <v>1</v>
      </c>
      <c r="G159" s="76" t="s">
        <v>200</v>
      </c>
      <c r="H159" s="76" t="s">
        <v>45</v>
      </c>
      <c r="I159" s="78">
        <v>11570491</v>
      </c>
      <c r="J159" s="87">
        <v>25</v>
      </c>
      <c r="K159" s="87">
        <v>24</v>
      </c>
      <c r="L159" s="90">
        <v>35344</v>
      </c>
      <c r="M159" s="62"/>
      <c r="N159" s="87"/>
      <c r="P159" s="78">
        <f t="shared" si="35"/>
        <v>11570491</v>
      </c>
      <c r="Q159" s="80">
        <f t="shared" si="36"/>
        <v>35344</v>
      </c>
      <c r="R159" s="81">
        <f t="shared" si="34"/>
        <v>327.3678983703033</v>
      </c>
      <c r="S159" s="80">
        <f t="shared" si="37"/>
        <v>1413.76</v>
      </c>
      <c r="T159" s="78">
        <f t="shared" si="38"/>
        <v>462819.64</v>
      </c>
      <c r="U159" s="87"/>
    </row>
    <row r="160" spans="1:21" ht="15">
      <c r="A160" s="76" t="s">
        <v>667</v>
      </c>
      <c r="B160" s="76" t="s">
        <v>668</v>
      </c>
      <c r="C160" s="76" t="s">
        <v>669</v>
      </c>
      <c r="D160" s="76" t="s">
        <v>4</v>
      </c>
      <c r="E160" s="76" t="s">
        <v>4</v>
      </c>
      <c r="F160" s="77" t="b">
        <v>1</v>
      </c>
      <c r="G160" s="76" t="s">
        <v>200</v>
      </c>
      <c r="H160" s="76" t="s">
        <v>45</v>
      </c>
      <c r="I160" s="78">
        <v>12764879</v>
      </c>
      <c r="J160" s="87">
        <v>34</v>
      </c>
      <c r="K160" s="87">
        <v>33</v>
      </c>
      <c r="L160" s="90">
        <v>25344</v>
      </c>
      <c r="M160" s="62"/>
      <c r="N160" s="87"/>
      <c r="P160" s="78">
        <f t="shared" si="35"/>
        <v>12764879</v>
      </c>
      <c r="Q160" s="80">
        <f t="shared" si="36"/>
        <v>25344</v>
      </c>
      <c r="R160" s="81">
        <f t="shared" si="34"/>
        <v>503.664733270202</v>
      </c>
      <c r="S160" s="80">
        <f t="shared" si="37"/>
        <v>745.4117647058823</v>
      </c>
      <c r="T160" s="78">
        <f t="shared" si="38"/>
        <v>375437.6176470588</v>
      </c>
      <c r="U160" s="87"/>
    </row>
    <row r="161" spans="1:21" ht="15">
      <c r="A161" s="76" t="s">
        <v>679</v>
      </c>
      <c r="B161" s="76" t="s">
        <v>680</v>
      </c>
      <c r="C161" s="76" t="s">
        <v>4</v>
      </c>
      <c r="D161" s="76" t="s">
        <v>4</v>
      </c>
      <c r="E161" s="76" t="s">
        <v>4</v>
      </c>
      <c r="F161" s="77" t="b">
        <v>1</v>
      </c>
      <c r="G161" s="76" t="s">
        <v>200</v>
      </c>
      <c r="H161" s="76" t="s">
        <v>45</v>
      </c>
      <c r="I161" s="78">
        <v>29682013</v>
      </c>
      <c r="J161" s="87">
        <v>68</v>
      </c>
      <c r="K161" s="87">
        <v>67</v>
      </c>
      <c r="L161" s="90">
        <v>110370</v>
      </c>
      <c r="M161" s="62"/>
      <c r="N161" s="87"/>
      <c r="P161" s="78">
        <f t="shared" si="35"/>
        <v>29682013</v>
      </c>
      <c r="Q161" s="80">
        <f t="shared" si="36"/>
        <v>110370</v>
      </c>
      <c r="R161" s="81">
        <f t="shared" si="34"/>
        <v>268.9318927244722</v>
      </c>
      <c r="S161" s="80">
        <f t="shared" si="37"/>
        <v>1623.0882352941176</v>
      </c>
      <c r="T161" s="78">
        <f t="shared" si="38"/>
        <v>436500.1911764706</v>
      </c>
      <c r="U161" s="87"/>
    </row>
    <row r="162" spans="1:21" ht="15">
      <c r="A162" s="76" t="s">
        <v>709</v>
      </c>
      <c r="B162" s="76" t="s">
        <v>710</v>
      </c>
      <c r="C162" s="76" t="s">
        <v>4</v>
      </c>
      <c r="D162" s="76" t="s">
        <v>4</v>
      </c>
      <c r="E162" s="76" t="s">
        <v>4</v>
      </c>
      <c r="F162" s="77" t="b">
        <v>1</v>
      </c>
      <c r="G162" s="76" t="s">
        <v>200</v>
      </c>
      <c r="H162" s="76" t="s">
        <v>45</v>
      </c>
      <c r="I162" s="78">
        <v>25286680</v>
      </c>
      <c r="J162" s="87">
        <v>66</v>
      </c>
      <c r="K162" s="87">
        <v>65</v>
      </c>
      <c r="L162" s="90">
        <v>116951</v>
      </c>
      <c r="M162" s="62"/>
      <c r="N162" s="87"/>
      <c r="P162" s="78">
        <f t="shared" si="35"/>
        <v>25286680</v>
      </c>
      <c r="Q162" s="80">
        <f t="shared" si="36"/>
        <v>116951</v>
      </c>
      <c r="R162" s="81">
        <f t="shared" si="34"/>
        <v>216.21602209472343</v>
      </c>
      <c r="S162" s="80">
        <f t="shared" si="37"/>
        <v>1771.9848484848485</v>
      </c>
      <c r="T162" s="78">
        <f t="shared" si="38"/>
        <v>383131.51515151514</v>
      </c>
      <c r="U162" s="87"/>
    </row>
    <row r="163" spans="1:21" ht="15">
      <c r="A163" s="76" t="s">
        <v>711</v>
      </c>
      <c r="B163" s="76" t="s">
        <v>712</v>
      </c>
      <c r="C163" s="76" t="s">
        <v>4</v>
      </c>
      <c r="D163" s="76" t="s">
        <v>4</v>
      </c>
      <c r="E163" s="76" t="s">
        <v>4</v>
      </c>
      <c r="F163" s="77" t="b">
        <v>1</v>
      </c>
      <c r="G163" s="76" t="s">
        <v>200</v>
      </c>
      <c r="H163" s="76" t="s">
        <v>45</v>
      </c>
      <c r="I163" s="78">
        <v>18190353</v>
      </c>
      <c r="J163" s="87">
        <v>49</v>
      </c>
      <c r="K163" s="87">
        <v>48</v>
      </c>
      <c r="L163" s="90">
        <v>61709</v>
      </c>
      <c r="M163" s="62"/>
      <c r="N163" s="87"/>
      <c r="P163" s="78">
        <f t="shared" si="35"/>
        <v>18190353</v>
      </c>
      <c r="Q163" s="80">
        <f t="shared" si="36"/>
        <v>61709</v>
      </c>
      <c r="R163" s="81">
        <f t="shared" si="34"/>
        <v>294.77633732518757</v>
      </c>
      <c r="S163" s="80">
        <f t="shared" si="37"/>
        <v>1259.3673469387754</v>
      </c>
      <c r="T163" s="78">
        <f t="shared" si="38"/>
        <v>371231.693877551</v>
      </c>
      <c r="U163" s="87"/>
    </row>
    <row r="164" spans="1:21" ht="15">
      <c r="A164" s="76" t="s">
        <v>713</v>
      </c>
      <c r="B164" s="76" t="s">
        <v>714</v>
      </c>
      <c r="C164" s="76" t="s">
        <v>4</v>
      </c>
      <c r="D164" s="76" t="s">
        <v>4</v>
      </c>
      <c r="E164" s="76" t="s">
        <v>4</v>
      </c>
      <c r="F164" s="77" t="b">
        <v>1</v>
      </c>
      <c r="G164" s="76" t="s">
        <v>200</v>
      </c>
      <c r="H164" s="76" t="s">
        <v>45</v>
      </c>
      <c r="I164" s="78">
        <v>12432533</v>
      </c>
      <c r="J164" s="87">
        <v>46</v>
      </c>
      <c r="K164" s="87">
        <v>45</v>
      </c>
      <c r="L164" s="90">
        <v>46205</v>
      </c>
      <c r="M164" s="62"/>
      <c r="N164" s="87"/>
      <c r="P164" s="78">
        <f t="shared" si="35"/>
        <v>12432533</v>
      </c>
      <c r="Q164" s="80">
        <f t="shared" si="36"/>
        <v>46205</v>
      </c>
      <c r="R164" s="81">
        <f t="shared" si="34"/>
        <v>269.07332539768424</v>
      </c>
      <c r="S164" s="80">
        <f t="shared" si="37"/>
        <v>1004.4565217391304</v>
      </c>
      <c r="T164" s="78">
        <f t="shared" si="38"/>
        <v>270272.45652173914</v>
      </c>
      <c r="U164" s="87"/>
    </row>
    <row r="165" spans="1:21" ht="15">
      <c r="A165" s="76" t="s">
        <v>715</v>
      </c>
      <c r="B165" s="76" t="s">
        <v>716</v>
      </c>
      <c r="C165" s="76" t="s">
        <v>4</v>
      </c>
      <c r="D165" s="76" t="s">
        <v>4</v>
      </c>
      <c r="E165" s="76" t="s">
        <v>4</v>
      </c>
      <c r="F165" s="77" t="b">
        <v>1</v>
      </c>
      <c r="G165" s="76" t="s">
        <v>200</v>
      </c>
      <c r="H165" s="76" t="s">
        <v>45</v>
      </c>
      <c r="I165" s="78">
        <v>22083291</v>
      </c>
      <c r="J165" s="87">
        <v>60</v>
      </c>
      <c r="K165" s="87">
        <v>59</v>
      </c>
      <c r="L165" s="90">
        <v>96092</v>
      </c>
      <c r="M165" s="62"/>
      <c r="N165" s="87"/>
      <c r="P165" s="78">
        <f t="shared" si="35"/>
        <v>22083291</v>
      </c>
      <c r="Q165" s="80">
        <f t="shared" si="36"/>
        <v>96092</v>
      </c>
      <c r="R165" s="81">
        <f t="shared" si="34"/>
        <v>229.81404279232402</v>
      </c>
      <c r="S165" s="80">
        <f t="shared" si="37"/>
        <v>1601.5333333333333</v>
      </c>
      <c r="T165" s="78">
        <f t="shared" si="38"/>
        <v>368054.85</v>
      </c>
      <c r="U165" s="87"/>
    </row>
    <row r="166" spans="1:21" ht="15">
      <c r="A166" s="76" t="s">
        <v>719</v>
      </c>
      <c r="B166" s="76" t="s">
        <v>720</v>
      </c>
      <c r="C166" s="76" t="s">
        <v>4</v>
      </c>
      <c r="D166" s="76" t="s">
        <v>4</v>
      </c>
      <c r="E166" s="76" t="s">
        <v>4</v>
      </c>
      <c r="F166" s="77" t="b">
        <v>1</v>
      </c>
      <c r="G166" s="76" t="s">
        <v>200</v>
      </c>
      <c r="H166" s="76" t="s">
        <v>45</v>
      </c>
      <c r="I166" s="78">
        <v>11392238</v>
      </c>
      <c r="J166" s="87">
        <v>49</v>
      </c>
      <c r="K166" s="87">
        <v>48</v>
      </c>
      <c r="L166" s="90">
        <v>28918</v>
      </c>
      <c r="M166" s="62"/>
      <c r="N166" s="87"/>
      <c r="P166" s="78">
        <f t="shared" si="35"/>
        <v>11392238</v>
      </c>
      <c r="Q166" s="80">
        <f t="shared" si="36"/>
        <v>28918</v>
      </c>
      <c r="R166" s="81">
        <f t="shared" si="34"/>
        <v>393.9497198976416</v>
      </c>
      <c r="S166" s="80">
        <f t="shared" si="37"/>
        <v>590.1632653061224</v>
      </c>
      <c r="T166" s="78">
        <f t="shared" si="38"/>
        <v>232494.6530612245</v>
      </c>
      <c r="U166" s="87"/>
    </row>
    <row r="167" spans="1:21" ht="15">
      <c r="A167" s="76" t="s">
        <v>728</v>
      </c>
      <c r="B167" s="76" t="s">
        <v>729</v>
      </c>
      <c r="C167" s="76" t="s">
        <v>730</v>
      </c>
      <c r="D167" s="76" t="s">
        <v>4</v>
      </c>
      <c r="E167" s="76" t="s">
        <v>4</v>
      </c>
      <c r="F167" s="77" t="b">
        <v>1</v>
      </c>
      <c r="G167" s="76" t="s">
        <v>200</v>
      </c>
      <c r="H167" s="76" t="s">
        <v>45</v>
      </c>
      <c r="I167" s="78">
        <v>22799584</v>
      </c>
      <c r="J167" s="87">
        <v>76</v>
      </c>
      <c r="K167" s="87">
        <v>75</v>
      </c>
      <c r="L167" s="90">
        <v>85635</v>
      </c>
      <c r="M167" s="62"/>
      <c r="N167" s="87"/>
      <c r="P167" s="78">
        <f t="shared" si="35"/>
        <v>22799584</v>
      </c>
      <c r="Q167" s="80">
        <f t="shared" si="36"/>
        <v>85635</v>
      </c>
      <c r="R167" s="81">
        <f t="shared" si="34"/>
        <v>266.2414199801483</v>
      </c>
      <c r="S167" s="80">
        <f t="shared" si="37"/>
        <v>1126.7763157894738</v>
      </c>
      <c r="T167" s="78">
        <f t="shared" si="38"/>
        <v>299994.5263157895</v>
      </c>
      <c r="U167" s="87"/>
    </row>
    <row r="168" spans="1:21" ht="15">
      <c r="A168" s="76" t="s">
        <v>742</v>
      </c>
      <c r="B168" s="76" t="s">
        <v>743</v>
      </c>
      <c r="C168" s="76" t="s">
        <v>4</v>
      </c>
      <c r="D168" s="76" t="s">
        <v>4</v>
      </c>
      <c r="E168" s="76" t="s">
        <v>4</v>
      </c>
      <c r="F168" s="77" t="b">
        <v>1</v>
      </c>
      <c r="G168" s="76" t="s">
        <v>200</v>
      </c>
      <c r="H168" s="76" t="s">
        <v>45</v>
      </c>
      <c r="I168" s="78">
        <v>8056738</v>
      </c>
      <c r="J168" s="87">
        <v>20</v>
      </c>
      <c r="K168" s="87">
        <v>19</v>
      </c>
      <c r="L168" s="90">
        <v>23489</v>
      </c>
      <c r="M168" s="62"/>
      <c r="N168" s="87"/>
      <c r="P168" s="78">
        <f t="shared" si="35"/>
        <v>8056738</v>
      </c>
      <c r="Q168" s="80">
        <f t="shared" si="36"/>
        <v>23489</v>
      </c>
      <c r="R168" s="81">
        <f t="shared" si="34"/>
        <v>343.0004683043127</v>
      </c>
      <c r="S168" s="80">
        <f t="shared" si="37"/>
        <v>1174.45</v>
      </c>
      <c r="T168" s="78">
        <f t="shared" si="38"/>
        <v>402836.9</v>
      </c>
      <c r="U168" s="87"/>
    </row>
    <row r="169" spans="1:21" ht="15">
      <c r="A169" s="76" t="s">
        <v>748</v>
      </c>
      <c r="B169" s="76" t="s">
        <v>749</v>
      </c>
      <c r="C169" s="76" t="s">
        <v>4</v>
      </c>
      <c r="D169" s="76" t="s">
        <v>4</v>
      </c>
      <c r="E169" s="76" t="s">
        <v>4</v>
      </c>
      <c r="F169" s="77" t="b">
        <v>1</v>
      </c>
      <c r="G169" s="76" t="s">
        <v>200</v>
      </c>
      <c r="H169" s="76" t="s">
        <v>45</v>
      </c>
      <c r="I169" s="78">
        <v>22010767</v>
      </c>
      <c r="J169" s="87">
        <v>51</v>
      </c>
      <c r="K169" s="87">
        <v>50</v>
      </c>
      <c r="L169" s="90">
        <v>46073</v>
      </c>
      <c r="M169" s="62"/>
      <c r="N169" s="87"/>
      <c r="P169" s="78">
        <f t="shared" si="35"/>
        <v>22010767</v>
      </c>
      <c r="Q169" s="80">
        <f t="shared" si="36"/>
        <v>46073</v>
      </c>
      <c r="R169" s="81">
        <f t="shared" si="34"/>
        <v>477.7367872723721</v>
      </c>
      <c r="S169" s="80">
        <f t="shared" si="37"/>
        <v>903.3921568627451</v>
      </c>
      <c r="T169" s="78">
        <f t="shared" si="38"/>
        <v>431583.6666666667</v>
      </c>
      <c r="U169" s="87"/>
    </row>
    <row r="170" spans="1:21" ht="15">
      <c r="A170" s="76" t="s">
        <v>754</v>
      </c>
      <c r="B170" s="76" t="s">
        <v>755</v>
      </c>
      <c r="C170" s="76" t="s">
        <v>234</v>
      </c>
      <c r="D170" s="76" t="s">
        <v>4</v>
      </c>
      <c r="E170" s="76" t="s">
        <v>4</v>
      </c>
      <c r="F170" s="77" t="b">
        <v>1</v>
      </c>
      <c r="G170" s="76" t="s">
        <v>200</v>
      </c>
      <c r="H170" s="76" t="s">
        <v>45</v>
      </c>
      <c r="I170" s="78">
        <v>10720519</v>
      </c>
      <c r="J170" s="87">
        <v>19</v>
      </c>
      <c r="K170" s="87">
        <v>19</v>
      </c>
      <c r="L170" s="90">
        <v>41644</v>
      </c>
      <c r="M170" s="62"/>
      <c r="N170" s="87"/>
      <c r="P170" s="78">
        <f t="shared" si="35"/>
        <v>10720519</v>
      </c>
      <c r="Q170" s="80">
        <f t="shared" si="36"/>
        <v>41644</v>
      </c>
      <c r="R170" s="81">
        <f t="shared" si="34"/>
        <v>257.4324992796081</v>
      </c>
      <c r="S170" s="80">
        <f t="shared" si="37"/>
        <v>2191.7894736842104</v>
      </c>
      <c r="T170" s="78">
        <f t="shared" si="38"/>
        <v>564237.8421052631</v>
      </c>
      <c r="U170" s="87"/>
    </row>
    <row r="171" spans="1:21" ht="15">
      <c r="A171" s="76" t="s">
        <v>756</v>
      </c>
      <c r="B171" s="76" t="s">
        <v>757</v>
      </c>
      <c r="C171" s="76" t="s">
        <v>229</v>
      </c>
      <c r="D171" s="76" t="s">
        <v>4</v>
      </c>
      <c r="E171" s="76" t="s">
        <v>4</v>
      </c>
      <c r="F171" s="77" t="b">
        <v>1</v>
      </c>
      <c r="G171" s="76" t="s">
        <v>200</v>
      </c>
      <c r="H171" s="76" t="s">
        <v>45</v>
      </c>
      <c r="I171" s="78">
        <v>20195869</v>
      </c>
      <c r="J171" s="87">
        <v>33</v>
      </c>
      <c r="K171" s="87">
        <v>32</v>
      </c>
      <c r="L171" s="90">
        <v>65107</v>
      </c>
      <c r="M171" s="62"/>
      <c r="N171" s="87"/>
      <c r="P171" s="78">
        <f t="shared" si="35"/>
        <v>20195869</v>
      </c>
      <c r="Q171" s="80">
        <f t="shared" si="36"/>
        <v>65107</v>
      </c>
      <c r="R171" s="81">
        <f t="shared" si="34"/>
        <v>310.19504815150447</v>
      </c>
      <c r="S171" s="80">
        <f t="shared" si="37"/>
        <v>1972.939393939394</v>
      </c>
      <c r="T171" s="78">
        <f t="shared" si="38"/>
        <v>611996.0303030303</v>
      </c>
      <c r="U171" s="87"/>
    </row>
    <row r="172" spans="1:21" ht="15">
      <c r="A172" s="76" t="s">
        <v>794</v>
      </c>
      <c r="B172" s="76" t="s">
        <v>795</v>
      </c>
      <c r="C172" s="76" t="s">
        <v>796</v>
      </c>
      <c r="D172" s="76" t="s">
        <v>4</v>
      </c>
      <c r="E172" s="76" t="s">
        <v>4</v>
      </c>
      <c r="F172" s="77" t="b">
        <v>1</v>
      </c>
      <c r="G172" s="76" t="s">
        <v>200</v>
      </c>
      <c r="H172" s="76" t="s">
        <v>45</v>
      </c>
      <c r="I172" s="78">
        <v>24105205</v>
      </c>
      <c r="J172" s="87">
        <v>73</v>
      </c>
      <c r="K172" s="87">
        <v>72</v>
      </c>
      <c r="L172" s="90">
        <v>107905</v>
      </c>
      <c r="M172" s="62"/>
      <c r="N172" s="87"/>
      <c r="P172" s="78">
        <f t="shared" si="35"/>
        <v>24105205</v>
      </c>
      <c r="Q172" s="80">
        <f t="shared" si="36"/>
        <v>107905</v>
      </c>
      <c r="R172" s="81">
        <f t="shared" si="34"/>
        <v>223.3928455585932</v>
      </c>
      <c r="S172" s="80">
        <f t="shared" si="37"/>
        <v>1478.150684931507</v>
      </c>
      <c r="T172" s="78">
        <f t="shared" si="38"/>
        <v>330208.2876712329</v>
      </c>
      <c r="U172" s="87"/>
    </row>
    <row r="173" spans="1:21" ht="15">
      <c r="A173" s="76" t="s">
        <v>805</v>
      </c>
      <c r="B173" s="76" t="s">
        <v>806</v>
      </c>
      <c r="C173" s="76" t="s">
        <v>4</v>
      </c>
      <c r="D173" s="76" t="s">
        <v>4</v>
      </c>
      <c r="E173" s="76" t="s">
        <v>4</v>
      </c>
      <c r="F173" s="77" t="b">
        <v>1</v>
      </c>
      <c r="G173" s="76" t="s">
        <v>200</v>
      </c>
      <c r="H173" s="76" t="s">
        <v>45</v>
      </c>
      <c r="I173" s="78">
        <v>24958257</v>
      </c>
      <c r="J173" s="87">
        <v>60</v>
      </c>
      <c r="K173" s="87">
        <v>59</v>
      </c>
      <c r="L173" s="90">
        <v>142785</v>
      </c>
      <c r="M173" s="62"/>
      <c r="N173" s="87"/>
      <c r="P173" s="78">
        <f t="shared" si="35"/>
        <v>24958257</v>
      </c>
      <c r="Q173" s="80">
        <f t="shared" si="36"/>
        <v>142785</v>
      </c>
      <c r="R173" s="81">
        <f t="shared" si="34"/>
        <v>174.79607101586302</v>
      </c>
      <c r="S173" s="80">
        <f t="shared" si="37"/>
        <v>2379.75</v>
      </c>
      <c r="T173" s="78">
        <f t="shared" si="38"/>
        <v>415970.95</v>
      </c>
      <c r="U173" s="87"/>
    </row>
    <row r="174" spans="1:21" ht="15">
      <c r="A174" s="76" t="s">
        <v>809</v>
      </c>
      <c r="B174" s="76" t="s">
        <v>810</v>
      </c>
      <c r="C174" s="76" t="s">
        <v>476</v>
      </c>
      <c r="D174" s="76" t="s">
        <v>4</v>
      </c>
      <c r="E174" s="76" t="s">
        <v>4</v>
      </c>
      <c r="F174" s="77" t="b">
        <v>1</v>
      </c>
      <c r="G174" s="76" t="s">
        <v>200</v>
      </c>
      <c r="H174" s="76" t="s">
        <v>45</v>
      </c>
      <c r="I174" s="78">
        <v>21421255</v>
      </c>
      <c r="J174" s="87">
        <v>65</v>
      </c>
      <c r="K174" s="87">
        <v>64</v>
      </c>
      <c r="L174" s="90">
        <v>130054</v>
      </c>
      <c r="M174" s="62"/>
      <c r="N174" s="87"/>
      <c r="P174" s="78">
        <f t="shared" si="35"/>
        <v>21421255</v>
      </c>
      <c r="Q174" s="80">
        <f t="shared" si="36"/>
        <v>130054</v>
      </c>
      <c r="R174" s="81">
        <f t="shared" si="34"/>
        <v>164.71046642164023</v>
      </c>
      <c r="S174" s="80">
        <f t="shared" si="37"/>
        <v>2000.8307692307692</v>
      </c>
      <c r="T174" s="78">
        <f t="shared" si="38"/>
        <v>329557.76923076925</v>
      </c>
      <c r="U174" s="87"/>
    </row>
    <row r="175" spans="1:21" ht="15">
      <c r="A175" s="76" t="s">
        <v>814</v>
      </c>
      <c r="B175" s="76" t="s">
        <v>815</v>
      </c>
      <c r="C175" s="76" t="s">
        <v>142</v>
      </c>
      <c r="D175" s="76" t="s">
        <v>4</v>
      </c>
      <c r="E175" s="76" t="s">
        <v>4</v>
      </c>
      <c r="F175" s="77" t="b">
        <v>1</v>
      </c>
      <c r="G175" s="76" t="s">
        <v>200</v>
      </c>
      <c r="H175" s="76" t="s">
        <v>45</v>
      </c>
      <c r="I175" s="78">
        <v>13820079</v>
      </c>
      <c r="J175" s="87">
        <v>39</v>
      </c>
      <c r="K175" s="87">
        <v>38</v>
      </c>
      <c r="L175" s="90">
        <v>49320</v>
      </c>
      <c r="M175" s="62"/>
      <c r="N175" s="87"/>
      <c r="P175" s="78">
        <f t="shared" si="35"/>
        <v>13820079</v>
      </c>
      <c r="Q175" s="80">
        <f t="shared" si="36"/>
        <v>49320</v>
      </c>
      <c r="R175" s="81">
        <f t="shared" si="34"/>
        <v>280.2124695863747</v>
      </c>
      <c r="S175" s="80">
        <f t="shared" si="37"/>
        <v>1264.6153846153845</v>
      </c>
      <c r="T175" s="78">
        <f t="shared" si="38"/>
        <v>354361</v>
      </c>
      <c r="U175" s="87"/>
    </row>
    <row r="176" spans="1:21" ht="15">
      <c r="A176" s="76" t="s">
        <v>818</v>
      </c>
      <c r="B176" s="76" t="s">
        <v>819</v>
      </c>
      <c r="C176" s="76" t="s">
        <v>4</v>
      </c>
      <c r="D176" s="76" t="s">
        <v>4</v>
      </c>
      <c r="E176" s="76" t="s">
        <v>4</v>
      </c>
      <c r="F176" s="77" t="b">
        <v>1</v>
      </c>
      <c r="G176" s="76" t="s">
        <v>200</v>
      </c>
      <c r="H176" s="76" t="s">
        <v>45</v>
      </c>
      <c r="I176" s="78">
        <v>24264829</v>
      </c>
      <c r="J176" s="87">
        <v>49</v>
      </c>
      <c r="K176" s="87">
        <v>48</v>
      </c>
      <c r="L176" s="90">
        <v>38000</v>
      </c>
      <c r="M176" s="62"/>
      <c r="N176" s="87"/>
      <c r="P176" s="78">
        <f t="shared" si="35"/>
        <v>24264829</v>
      </c>
      <c r="Q176" s="80">
        <f t="shared" si="36"/>
        <v>38000</v>
      </c>
      <c r="R176" s="81">
        <f t="shared" si="34"/>
        <v>638.5481315789474</v>
      </c>
      <c r="S176" s="80">
        <f t="shared" si="37"/>
        <v>775.5102040816327</v>
      </c>
      <c r="T176" s="78">
        <f t="shared" si="38"/>
        <v>495200.5918367347</v>
      </c>
      <c r="U176" s="87"/>
    </row>
    <row r="177" spans="1:21" ht="15">
      <c r="A177" s="76" t="s">
        <v>820</v>
      </c>
      <c r="B177" s="76" t="s">
        <v>821</v>
      </c>
      <c r="C177" s="76" t="s">
        <v>4</v>
      </c>
      <c r="D177" s="76" t="s">
        <v>4</v>
      </c>
      <c r="E177" s="76" t="s">
        <v>4</v>
      </c>
      <c r="F177" s="77" t="b">
        <v>1</v>
      </c>
      <c r="G177" s="76" t="s">
        <v>200</v>
      </c>
      <c r="H177" s="76" t="s">
        <v>45</v>
      </c>
      <c r="I177" s="78">
        <v>18025977</v>
      </c>
      <c r="J177" s="87">
        <v>42</v>
      </c>
      <c r="K177" s="87">
        <v>41</v>
      </c>
      <c r="L177" s="90">
        <v>45915</v>
      </c>
      <c r="M177" s="62"/>
      <c r="N177" s="87"/>
      <c r="P177" s="78">
        <f t="shared" si="35"/>
        <v>18025977</v>
      </c>
      <c r="Q177" s="80">
        <f t="shared" si="36"/>
        <v>45915</v>
      </c>
      <c r="R177" s="81">
        <f t="shared" si="34"/>
        <v>392.59451159751717</v>
      </c>
      <c r="S177" s="80">
        <f t="shared" si="37"/>
        <v>1093.2142857142858</v>
      </c>
      <c r="T177" s="78">
        <f t="shared" si="38"/>
        <v>429189.9285714286</v>
      </c>
      <c r="U177" s="87"/>
    </row>
    <row r="178" spans="1:21" ht="15">
      <c r="A178" s="76" t="s">
        <v>830</v>
      </c>
      <c r="B178" s="76" t="s">
        <v>831</v>
      </c>
      <c r="C178" s="76" t="s">
        <v>4</v>
      </c>
      <c r="D178" s="76" t="s">
        <v>4</v>
      </c>
      <c r="E178" s="76" t="s">
        <v>4</v>
      </c>
      <c r="F178" s="77" t="b">
        <v>1</v>
      </c>
      <c r="G178" s="76" t="s">
        <v>200</v>
      </c>
      <c r="H178" s="76" t="s">
        <v>45</v>
      </c>
      <c r="I178" s="78">
        <v>28613941</v>
      </c>
      <c r="J178" s="87">
        <v>64</v>
      </c>
      <c r="K178" s="87">
        <v>62</v>
      </c>
      <c r="L178" s="90">
        <v>80247</v>
      </c>
      <c r="M178" s="62"/>
      <c r="N178" s="87"/>
      <c r="P178" s="78">
        <f t="shared" si="35"/>
        <v>28613941</v>
      </c>
      <c r="Q178" s="80">
        <f t="shared" si="36"/>
        <v>80247</v>
      </c>
      <c r="R178" s="81">
        <f t="shared" si="34"/>
        <v>356.57334230563134</v>
      </c>
      <c r="S178" s="80">
        <f t="shared" si="37"/>
        <v>1253.859375</v>
      </c>
      <c r="T178" s="78">
        <f t="shared" si="38"/>
        <v>447092.828125</v>
      </c>
      <c r="U178" s="87"/>
    </row>
    <row r="179" spans="1:21" ht="15">
      <c r="A179" s="93" t="s">
        <v>832</v>
      </c>
      <c r="B179" s="76" t="s">
        <v>833</v>
      </c>
      <c r="C179" s="76" t="s">
        <v>229</v>
      </c>
      <c r="D179" s="76" t="s">
        <v>4</v>
      </c>
      <c r="E179" s="76" t="s">
        <v>4</v>
      </c>
      <c r="F179" s="77" t="b">
        <v>1</v>
      </c>
      <c r="G179" s="76" t="s">
        <v>200</v>
      </c>
      <c r="H179" s="94" t="s">
        <v>45</v>
      </c>
      <c r="I179" s="95">
        <v>19566571</v>
      </c>
      <c r="J179" s="87">
        <v>33</v>
      </c>
      <c r="K179" s="87">
        <v>33</v>
      </c>
      <c r="L179" s="90">
        <v>60289</v>
      </c>
      <c r="M179" s="62"/>
      <c r="N179" s="87"/>
      <c r="P179" s="78">
        <f t="shared" si="35"/>
        <v>19566571</v>
      </c>
      <c r="Q179" s="80">
        <f t="shared" si="36"/>
        <v>60289</v>
      </c>
      <c r="R179" s="81">
        <f t="shared" si="34"/>
        <v>324.5462853920284</v>
      </c>
      <c r="S179" s="80">
        <f t="shared" si="37"/>
        <v>1826.939393939394</v>
      </c>
      <c r="T179" s="78">
        <f t="shared" si="38"/>
        <v>592926.3939393939</v>
      </c>
      <c r="U179" s="87" t="s">
        <v>834</v>
      </c>
    </row>
    <row r="180" spans="1:21" ht="15">
      <c r="A180" s="93" t="s">
        <v>846</v>
      </c>
      <c r="B180" s="76" t="s">
        <v>847</v>
      </c>
      <c r="C180" s="76" t="s">
        <v>4</v>
      </c>
      <c r="D180" s="76" t="s">
        <v>4</v>
      </c>
      <c r="E180" s="76" t="s">
        <v>4</v>
      </c>
      <c r="F180" s="77" t="b">
        <v>1</v>
      </c>
      <c r="G180" s="76" t="s">
        <v>200</v>
      </c>
      <c r="H180" s="94" t="s">
        <v>45</v>
      </c>
      <c r="I180" s="95">
        <v>27576390</v>
      </c>
      <c r="J180" s="87">
        <v>108</v>
      </c>
      <c r="K180" s="87">
        <v>107</v>
      </c>
      <c r="L180" s="90">
        <v>86830</v>
      </c>
      <c r="M180" s="62"/>
      <c r="N180" s="87"/>
      <c r="P180" s="78">
        <f t="shared" si="35"/>
        <v>27576390</v>
      </c>
      <c r="Q180" s="80">
        <f t="shared" si="36"/>
        <v>86830</v>
      </c>
      <c r="R180" s="81">
        <f t="shared" si="34"/>
        <v>317.59057929287115</v>
      </c>
      <c r="S180" s="80">
        <f t="shared" si="37"/>
        <v>803.9814814814815</v>
      </c>
      <c r="T180" s="78">
        <f t="shared" si="38"/>
        <v>255336.94444444444</v>
      </c>
      <c r="U180" s="87"/>
    </row>
    <row r="181" spans="1:21" ht="15">
      <c r="A181" s="93" t="s">
        <v>848</v>
      </c>
      <c r="B181" s="76" t="s">
        <v>849</v>
      </c>
      <c r="C181" s="76" t="s">
        <v>4</v>
      </c>
      <c r="D181" s="76" t="s">
        <v>4</v>
      </c>
      <c r="E181" s="76" t="s">
        <v>4</v>
      </c>
      <c r="F181" s="77" t="b">
        <v>1</v>
      </c>
      <c r="G181" s="76" t="s">
        <v>200</v>
      </c>
      <c r="H181" s="94" t="s">
        <v>45</v>
      </c>
      <c r="I181" s="95">
        <v>30099692</v>
      </c>
      <c r="J181" s="87">
        <v>85</v>
      </c>
      <c r="K181" s="87">
        <v>84</v>
      </c>
      <c r="L181" s="90">
        <v>116970</v>
      </c>
      <c r="M181" s="62"/>
      <c r="N181" s="87"/>
      <c r="P181" s="78">
        <f t="shared" si="35"/>
        <v>30099692</v>
      </c>
      <c r="Q181" s="80">
        <f t="shared" si="36"/>
        <v>116970</v>
      </c>
      <c r="R181" s="81">
        <f t="shared" si="34"/>
        <v>257.3283064033513</v>
      </c>
      <c r="S181" s="80">
        <f t="shared" si="37"/>
        <v>1376.1176470588234</v>
      </c>
      <c r="T181" s="78">
        <f t="shared" si="38"/>
        <v>354114.02352941176</v>
      </c>
      <c r="U181" s="87"/>
    </row>
    <row r="182" spans="1:21" ht="15">
      <c r="A182" s="93" t="s">
        <v>868</v>
      </c>
      <c r="B182" s="76" t="s">
        <v>869</v>
      </c>
      <c r="C182" s="76" t="s">
        <v>870</v>
      </c>
      <c r="D182" s="76" t="s">
        <v>4</v>
      </c>
      <c r="E182" s="76" t="s">
        <v>4</v>
      </c>
      <c r="F182" s="77" t="b">
        <v>1</v>
      </c>
      <c r="G182" s="76" t="s">
        <v>200</v>
      </c>
      <c r="H182" s="94" t="s">
        <v>45</v>
      </c>
      <c r="I182" s="95">
        <v>22702632</v>
      </c>
      <c r="J182" s="87">
        <v>99</v>
      </c>
      <c r="K182" s="87">
        <v>98</v>
      </c>
      <c r="L182" s="90">
        <v>149903</v>
      </c>
      <c r="M182" s="62"/>
      <c r="N182" s="87"/>
      <c r="P182" s="78">
        <f t="shared" si="35"/>
        <v>22702632</v>
      </c>
      <c r="Q182" s="80">
        <f t="shared" si="36"/>
        <v>149903</v>
      </c>
      <c r="R182" s="81">
        <f t="shared" si="34"/>
        <v>151.44881690159636</v>
      </c>
      <c r="S182" s="80">
        <f t="shared" si="37"/>
        <v>1514.171717171717</v>
      </c>
      <c r="T182" s="78">
        <f t="shared" si="38"/>
        <v>229319.51515151514</v>
      </c>
      <c r="U182" s="87"/>
    </row>
    <row r="183" spans="1:21" ht="15">
      <c r="A183" s="93" t="s">
        <v>871</v>
      </c>
      <c r="B183" s="76" t="s">
        <v>872</v>
      </c>
      <c r="C183" s="76" t="s">
        <v>873</v>
      </c>
      <c r="D183" s="76" t="s">
        <v>4</v>
      </c>
      <c r="E183" s="76" t="s">
        <v>4</v>
      </c>
      <c r="F183" s="77" t="b">
        <v>1</v>
      </c>
      <c r="G183" s="76" t="s">
        <v>200</v>
      </c>
      <c r="H183" s="94" t="s">
        <v>45</v>
      </c>
      <c r="I183" s="95">
        <v>23985029</v>
      </c>
      <c r="J183" s="87">
        <v>33</v>
      </c>
      <c r="K183" s="87">
        <v>20</v>
      </c>
      <c r="L183" s="90">
        <v>107085</v>
      </c>
      <c r="M183" s="62"/>
      <c r="N183" s="87"/>
      <c r="P183" s="78">
        <f t="shared" si="35"/>
        <v>23985029</v>
      </c>
      <c r="Q183" s="80">
        <f t="shared" si="36"/>
        <v>107085</v>
      </c>
      <c r="R183" s="81">
        <f t="shared" si="34"/>
        <v>223.98122052575056</v>
      </c>
      <c r="S183" s="80">
        <f t="shared" si="37"/>
        <v>3245</v>
      </c>
      <c r="T183" s="78">
        <f t="shared" si="38"/>
        <v>726819.0606060605</v>
      </c>
      <c r="U183" s="87"/>
    </row>
    <row r="184" spans="1:21" ht="15">
      <c r="A184" s="93" t="s">
        <v>874</v>
      </c>
      <c r="B184" s="76" t="s">
        <v>875</v>
      </c>
      <c r="C184" s="76" t="s">
        <v>876</v>
      </c>
      <c r="D184" s="76" t="s">
        <v>4</v>
      </c>
      <c r="E184" s="76" t="s">
        <v>4</v>
      </c>
      <c r="F184" s="77" t="b">
        <v>1</v>
      </c>
      <c r="G184" s="76" t="s">
        <v>200</v>
      </c>
      <c r="H184" s="94" t="s">
        <v>45</v>
      </c>
      <c r="I184" s="95">
        <v>9271910</v>
      </c>
      <c r="J184" s="87">
        <v>21</v>
      </c>
      <c r="K184" s="87">
        <v>20</v>
      </c>
      <c r="L184" s="90">
        <v>44833</v>
      </c>
      <c r="M184" s="62"/>
      <c r="N184" s="87"/>
      <c r="P184" s="78">
        <f t="shared" si="35"/>
        <v>9271910</v>
      </c>
      <c r="Q184" s="80">
        <f t="shared" si="36"/>
        <v>44833</v>
      </c>
      <c r="R184" s="81">
        <f t="shared" si="34"/>
        <v>206.80993910735396</v>
      </c>
      <c r="S184" s="80">
        <f t="shared" si="37"/>
        <v>2134.904761904762</v>
      </c>
      <c r="T184" s="78">
        <f t="shared" si="38"/>
        <v>441519.5238095238</v>
      </c>
      <c r="U184" s="87"/>
    </row>
    <row r="185" spans="1:21" ht="15">
      <c r="A185" s="93" t="s">
        <v>916</v>
      </c>
      <c r="B185" s="76" t="s">
        <v>917</v>
      </c>
      <c r="C185" s="76" t="s">
        <v>4</v>
      </c>
      <c r="D185" s="76" t="s">
        <v>4</v>
      </c>
      <c r="E185" s="76" t="s">
        <v>4</v>
      </c>
      <c r="F185" s="77" t="b">
        <v>1</v>
      </c>
      <c r="G185" s="76" t="s">
        <v>200</v>
      </c>
      <c r="H185" s="94" t="s">
        <v>45</v>
      </c>
      <c r="I185" s="95">
        <v>36122665</v>
      </c>
      <c r="J185" s="87">
        <v>102</v>
      </c>
      <c r="K185" s="87">
        <v>100</v>
      </c>
      <c r="L185" s="90">
        <v>64097</v>
      </c>
      <c r="M185" s="62"/>
      <c r="N185" s="87"/>
      <c r="P185" s="78">
        <f t="shared" si="35"/>
        <v>36122665</v>
      </c>
      <c r="Q185" s="80">
        <f t="shared" si="36"/>
        <v>64097</v>
      </c>
      <c r="R185" s="81">
        <f t="shared" si="34"/>
        <v>563.5624912242382</v>
      </c>
      <c r="S185" s="80">
        <f t="shared" si="37"/>
        <v>628.4019607843137</v>
      </c>
      <c r="T185" s="78">
        <f t="shared" si="38"/>
        <v>354143.7745098039</v>
      </c>
      <c r="U185" s="87"/>
    </row>
    <row r="186" spans="1:21" ht="15">
      <c r="A186" s="93"/>
      <c r="B186" s="76"/>
      <c r="C186" s="76"/>
      <c r="D186" s="76"/>
      <c r="E186" s="76"/>
      <c r="F186" s="77"/>
      <c r="G186" s="76"/>
      <c r="H186" s="94"/>
      <c r="I186" s="95"/>
      <c r="J186" s="87"/>
      <c r="K186" s="87"/>
      <c r="L186" s="90"/>
      <c r="M186" s="62"/>
      <c r="N186" s="87"/>
      <c r="P186" s="91">
        <f>SUM(P90:P185)</f>
        <v>2008459924</v>
      </c>
      <c r="Q186" s="92">
        <f>SUM(Q90:Q185)</f>
        <v>7432963</v>
      </c>
      <c r="R186" s="85">
        <f t="shared" si="34"/>
        <v>270.2098643569193</v>
      </c>
      <c r="U186" s="87"/>
    </row>
    <row r="187" spans="1:21" ht="15">
      <c r="A187" s="93"/>
      <c r="B187" s="76"/>
      <c r="C187" s="76"/>
      <c r="D187" s="76"/>
      <c r="E187" s="76"/>
      <c r="F187" s="77"/>
      <c r="G187" s="76"/>
      <c r="H187" s="94"/>
      <c r="I187" s="95"/>
      <c r="J187" s="87"/>
      <c r="K187" s="87"/>
      <c r="L187" s="90"/>
      <c r="M187" s="62"/>
      <c r="N187" s="87"/>
      <c r="R187" s="81"/>
      <c r="U187" s="87"/>
    </row>
    <row r="188" spans="1:21" ht="15">
      <c r="A188" s="76" t="s">
        <v>459</v>
      </c>
      <c r="B188" s="76" t="s">
        <v>460</v>
      </c>
      <c r="C188" s="76" t="s">
        <v>5</v>
      </c>
      <c r="D188" s="76" t="s">
        <v>5</v>
      </c>
      <c r="E188" s="76" t="s">
        <v>84</v>
      </c>
      <c r="F188" s="77" t="b">
        <v>1</v>
      </c>
      <c r="G188" s="76" t="s">
        <v>71</v>
      </c>
      <c r="H188" s="76" t="s">
        <v>45</v>
      </c>
      <c r="I188" s="78">
        <v>8878865</v>
      </c>
      <c r="J188" s="87">
        <v>48</v>
      </c>
      <c r="K188" s="87">
        <v>47</v>
      </c>
      <c r="L188" s="90">
        <v>56133</v>
      </c>
      <c r="M188" s="62"/>
      <c r="N188" s="87"/>
      <c r="O188" s="78">
        <v>8430216</v>
      </c>
      <c r="P188" s="78">
        <f>IF(O188&gt;0,O188,I188)</f>
        <v>8430216</v>
      </c>
      <c r="Q188" s="80">
        <f>IF(M188&gt;0,M188,L188)</f>
        <v>56133</v>
      </c>
      <c r="R188" s="81">
        <f t="shared" si="34"/>
        <v>150.18288707177595</v>
      </c>
      <c r="S188" s="80">
        <f>Q188/J188</f>
        <v>1169.4375</v>
      </c>
      <c r="T188" s="78">
        <f>P188/J188</f>
        <v>175629.5</v>
      </c>
      <c r="U188" s="87"/>
    </row>
    <row r="189" spans="1:21" ht="15">
      <c r="A189" s="76" t="s">
        <v>626</v>
      </c>
      <c r="B189" s="76" t="s">
        <v>627</v>
      </c>
      <c r="C189" s="76" t="s">
        <v>628</v>
      </c>
      <c r="D189" s="76" t="s">
        <v>5</v>
      </c>
      <c r="E189" s="76" t="s">
        <v>84</v>
      </c>
      <c r="F189" s="77" t="b">
        <v>1</v>
      </c>
      <c r="G189" s="76" t="s">
        <v>200</v>
      </c>
      <c r="H189" s="76" t="s">
        <v>45</v>
      </c>
      <c r="I189" s="78">
        <v>12350225</v>
      </c>
      <c r="J189" s="87">
        <v>72</v>
      </c>
      <c r="K189" s="87">
        <v>71</v>
      </c>
      <c r="L189" s="90">
        <v>66154</v>
      </c>
      <c r="M189" s="62"/>
      <c r="N189" s="87"/>
      <c r="P189" s="78">
        <f>IF(O189&gt;0,O189,I189)</f>
        <v>12350225</v>
      </c>
      <c r="Q189" s="80">
        <f>IF(M189&gt;0,M189,L189)</f>
        <v>66154</v>
      </c>
      <c r="R189" s="81">
        <f t="shared" si="34"/>
        <v>186.68901351392205</v>
      </c>
      <c r="S189" s="80">
        <f>Q189/J189</f>
        <v>918.8055555555555</v>
      </c>
      <c r="T189" s="78">
        <f>P189/J189</f>
        <v>171530.90277777778</v>
      </c>
      <c r="U189" s="87"/>
    </row>
    <row r="190" spans="1:21" ht="15">
      <c r="A190" s="93" t="s">
        <v>883</v>
      </c>
      <c r="B190" s="76" t="s">
        <v>884</v>
      </c>
      <c r="C190" s="76" t="s">
        <v>885</v>
      </c>
      <c r="D190" s="76" t="s">
        <v>5</v>
      </c>
      <c r="E190" s="76" t="s">
        <v>84</v>
      </c>
      <c r="F190" s="77" t="b">
        <v>1</v>
      </c>
      <c r="G190" s="76" t="s">
        <v>200</v>
      </c>
      <c r="H190" s="94" t="s">
        <v>45</v>
      </c>
      <c r="I190" s="95">
        <v>9687561</v>
      </c>
      <c r="J190" s="87">
        <v>48</v>
      </c>
      <c r="K190" s="87">
        <v>47</v>
      </c>
      <c r="L190" s="90">
        <v>62186</v>
      </c>
      <c r="M190" s="62"/>
      <c r="N190" s="87"/>
      <c r="P190" s="78">
        <f>IF(O190&gt;0,O190,I190)</f>
        <v>9687561</v>
      </c>
      <c r="Q190" s="80">
        <f>IF(M190&gt;0,M190,L190)</f>
        <v>62186</v>
      </c>
      <c r="R190" s="81">
        <f t="shared" si="34"/>
        <v>155.78363297205158</v>
      </c>
      <c r="S190" s="80">
        <f>Q190/J190</f>
        <v>1295.5416666666667</v>
      </c>
      <c r="T190" s="78">
        <f>P190/J190</f>
        <v>201824.1875</v>
      </c>
      <c r="U190" s="87"/>
    </row>
    <row r="191" spans="1:21" ht="15">
      <c r="A191" s="93" t="s">
        <v>898</v>
      </c>
      <c r="B191" s="76" t="s">
        <v>899</v>
      </c>
      <c r="C191" s="76" t="s">
        <v>5</v>
      </c>
      <c r="D191" s="76" t="s">
        <v>5</v>
      </c>
      <c r="E191" s="76" t="s">
        <v>837</v>
      </c>
      <c r="F191" s="77" t="b">
        <v>1</v>
      </c>
      <c r="G191" s="76" t="s">
        <v>200</v>
      </c>
      <c r="H191" s="94" t="s">
        <v>45</v>
      </c>
      <c r="I191" s="95">
        <v>16072416</v>
      </c>
      <c r="J191" s="87">
        <v>65</v>
      </c>
      <c r="K191" s="87">
        <v>64</v>
      </c>
      <c r="L191" s="90">
        <v>79475</v>
      </c>
      <c r="M191" s="62"/>
      <c r="N191" s="87"/>
      <c r="P191" s="78">
        <f>IF(O191&gt;0,O191,I191)</f>
        <v>16072416</v>
      </c>
      <c r="Q191" s="80">
        <f>IF(M191&gt;0,M191,L191)</f>
        <v>79475</v>
      </c>
      <c r="R191" s="81">
        <f t="shared" si="34"/>
        <v>202.2323497955332</v>
      </c>
      <c r="S191" s="80">
        <f>Q191/J191</f>
        <v>1222.6923076923076</v>
      </c>
      <c r="T191" s="78">
        <f>P191/J191</f>
        <v>247267.93846153846</v>
      </c>
      <c r="U191" s="87"/>
    </row>
    <row r="192" spans="1:21" ht="15">
      <c r="A192" s="93"/>
      <c r="B192" s="76"/>
      <c r="C192" s="76"/>
      <c r="D192" s="76"/>
      <c r="E192" s="76"/>
      <c r="F192" s="77"/>
      <c r="G192" s="76"/>
      <c r="H192" s="94"/>
      <c r="I192" s="95"/>
      <c r="J192" s="87"/>
      <c r="K192" s="87"/>
      <c r="L192" s="90"/>
      <c r="M192" s="62"/>
      <c r="N192" s="87"/>
      <c r="P192" s="91">
        <f>SUM(P188:P191)</f>
        <v>46540418</v>
      </c>
      <c r="Q192" s="92">
        <f>SUM(Q188:Q191)</f>
        <v>263948</v>
      </c>
      <c r="R192" s="85">
        <f>P192/Q192</f>
        <v>176.32419264400565</v>
      </c>
      <c r="U192" s="87"/>
    </row>
    <row r="193" spans="1:21" ht="15">
      <c r="A193" s="93"/>
      <c r="B193" s="76"/>
      <c r="C193" s="76"/>
      <c r="D193" s="76"/>
      <c r="E193" s="76"/>
      <c r="F193" s="77"/>
      <c r="G193" s="76"/>
      <c r="H193" s="94"/>
      <c r="I193" s="95"/>
      <c r="J193" s="87"/>
      <c r="K193" s="87"/>
      <c r="L193" s="90"/>
      <c r="M193" s="62"/>
      <c r="N193" s="87"/>
      <c r="R193" s="81"/>
      <c r="U193" s="87"/>
    </row>
    <row r="194" spans="1:21" ht="15">
      <c r="A194" s="76" t="s">
        <v>660</v>
      </c>
      <c r="B194" s="76" t="s">
        <v>661</v>
      </c>
      <c r="C194" s="76" t="s">
        <v>662</v>
      </c>
      <c r="D194" s="76" t="s">
        <v>40</v>
      </c>
      <c r="E194" s="76" t="s">
        <v>103</v>
      </c>
      <c r="F194" s="77" t="b">
        <v>1</v>
      </c>
      <c r="G194" s="76" t="s">
        <v>200</v>
      </c>
      <c r="H194" s="76" t="s">
        <v>45</v>
      </c>
      <c r="I194" s="78">
        <v>6170486</v>
      </c>
      <c r="J194" s="87">
        <v>13</v>
      </c>
      <c r="K194" s="87">
        <v>13</v>
      </c>
      <c r="L194" s="90">
        <v>8670</v>
      </c>
      <c r="M194" s="62"/>
      <c r="N194" s="87"/>
      <c r="P194" s="78">
        <f>IF(O194&gt;0,O194,I194)</f>
        <v>6170486</v>
      </c>
      <c r="Q194" s="80">
        <f>IF(M194&gt;0,M194,L194)</f>
        <v>8670</v>
      </c>
      <c r="R194" s="81">
        <f t="shared" si="34"/>
        <v>711.7054209919262</v>
      </c>
      <c r="S194" s="80">
        <f>Q194/J194</f>
        <v>666.9230769230769</v>
      </c>
      <c r="T194" s="78">
        <f>P194/J194</f>
        <v>474652.76923076925</v>
      </c>
      <c r="U194" s="87"/>
    </row>
    <row r="195" spans="1:21" ht="15">
      <c r="A195" s="76"/>
      <c r="B195" s="76"/>
      <c r="C195" s="76"/>
      <c r="D195" s="76"/>
      <c r="E195" s="76"/>
      <c r="F195" s="77"/>
      <c r="G195" s="76"/>
      <c r="H195" s="76"/>
      <c r="I195" s="78"/>
      <c r="J195" s="87"/>
      <c r="K195" s="87"/>
      <c r="L195" s="90"/>
      <c r="M195" s="62"/>
      <c r="N195" s="87"/>
      <c r="R195" s="81"/>
      <c r="U195" s="87"/>
    </row>
    <row r="196" spans="1:21" ht="15">
      <c r="A196" s="76" t="s">
        <v>646</v>
      </c>
      <c r="B196" s="76" t="s">
        <v>647</v>
      </c>
      <c r="C196" s="76" t="s">
        <v>402</v>
      </c>
      <c r="D196" s="76" t="s">
        <v>31</v>
      </c>
      <c r="E196" s="76" t="s">
        <v>84</v>
      </c>
      <c r="F196" s="77" t="b">
        <v>1</v>
      </c>
      <c r="G196" s="76" t="s">
        <v>200</v>
      </c>
      <c r="H196" s="76" t="s">
        <v>45</v>
      </c>
      <c r="I196" s="78">
        <v>17611742</v>
      </c>
      <c r="J196" s="87">
        <v>80</v>
      </c>
      <c r="K196" s="87">
        <v>79</v>
      </c>
      <c r="L196" s="90">
        <v>74974</v>
      </c>
      <c r="M196" s="62"/>
      <c r="N196" s="87"/>
      <c r="P196" s="78">
        <f>IF(O196&gt;0,O196,I196)</f>
        <v>17611742</v>
      </c>
      <c r="Q196" s="80">
        <f>IF(M196&gt;0,M196,L196)</f>
        <v>74974</v>
      </c>
      <c r="R196" s="81">
        <f aca="true" t="shared" si="39" ref="R196:R258">P196/Q196</f>
        <v>234.90466028223116</v>
      </c>
      <c r="S196" s="80">
        <f>Q196/J196</f>
        <v>937.175</v>
      </c>
      <c r="T196" s="78">
        <f>P196/J196</f>
        <v>220146.775</v>
      </c>
      <c r="U196" s="87"/>
    </row>
    <row r="197" spans="1:21" ht="15">
      <c r="A197" s="76"/>
      <c r="B197" s="76"/>
      <c r="C197" s="76"/>
      <c r="D197" s="76"/>
      <c r="E197" s="76"/>
      <c r="F197" s="77"/>
      <c r="G197" s="76"/>
      <c r="H197" s="76"/>
      <c r="I197" s="78"/>
      <c r="J197" s="87"/>
      <c r="K197" s="87"/>
      <c r="L197" s="90"/>
      <c r="M197" s="62"/>
      <c r="N197" s="87"/>
      <c r="R197" s="81"/>
      <c r="U197" s="87"/>
    </row>
    <row r="198" spans="1:21" ht="15">
      <c r="A198" s="76" t="s">
        <v>134</v>
      </c>
      <c r="B198" s="76" t="s">
        <v>135</v>
      </c>
      <c r="C198" s="76" t="s">
        <v>136</v>
      </c>
      <c r="D198" s="76" t="s">
        <v>8</v>
      </c>
      <c r="E198" s="76" t="s">
        <v>74</v>
      </c>
      <c r="F198" s="77" t="b">
        <v>1</v>
      </c>
      <c r="G198" s="76" t="s">
        <v>71</v>
      </c>
      <c r="H198" s="76" t="s">
        <v>45</v>
      </c>
      <c r="I198" s="78">
        <v>18885894</v>
      </c>
      <c r="J198" s="60">
        <v>84</v>
      </c>
      <c r="K198" s="60">
        <v>80</v>
      </c>
      <c r="L198" s="70">
        <v>77719</v>
      </c>
      <c r="M198" s="62"/>
      <c r="N198" s="87"/>
      <c r="O198" s="78">
        <v>20937934</v>
      </c>
      <c r="P198" s="78">
        <f aca="true" t="shared" si="40" ref="P198:P204">IF(O198&gt;0,O198,I198)</f>
        <v>20937934</v>
      </c>
      <c r="Q198" s="80">
        <f aca="true" t="shared" si="41" ref="Q198:Q204">IF(M198&gt;0,M198,L198)</f>
        <v>77719</v>
      </c>
      <c r="R198" s="81">
        <f t="shared" si="39"/>
        <v>269.40560223368806</v>
      </c>
      <c r="S198" s="80">
        <f aca="true" t="shared" si="42" ref="S198:S204">Q198/J198</f>
        <v>925.2261904761905</v>
      </c>
      <c r="T198" s="78">
        <f aca="true" t="shared" si="43" ref="T198:T204">P198/J198</f>
        <v>249261.11904761905</v>
      </c>
      <c r="U198" s="87"/>
    </row>
    <row r="199" spans="1:21" ht="15">
      <c r="A199" s="76" t="s">
        <v>316</v>
      </c>
      <c r="B199" s="76" t="s">
        <v>317</v>
      </c>
      <c r="C199" s="76" t="s">
        <v>136</v>
      </c>
      <c r="D199" s="76" t="s">
        <v>8</v>
      </c>
      <c r="E199" s="76" t="s">
        <v>74</v>
      </c>
      <c r="F199" s="77" t="b">
        <v>1</v>
      </c>
      <c r="G199" s="76" t="s">
        <v>71</v>
      </c>
      <c r="H199" s="76" t="s">
        <v>45</v>
      </c>
      <c r="I199" s="78">
        <v>20887551</v>
      </c>
      <c r="J199" s="60">
        <v>52</v>
      </c>
      <c r="K199" s="60">
        <v>51</v>
      </c>
      <c r="L199" s="70">
        <v>65697</v>
      </c>
      <c r="M199" s="62">
        <v>66000</v>
      </c>
      <c r="N199" s="87"/>
      <c r="O199" s="78">
        <v>20426024</v>
      </c>
      <c r="P199" s="78">
        <f t="shared" si="40"/>
        <v>20426024</v>
      </c>
      <c r="Q199" s="80">
        <f t="shared" si="41"/>
        <v>66000</v>
      </c>
      <c r="R199" s="81">
        <f t="shared" si="39"/>
        <v>309.4852121212121</v>
      </c>
      <c r="S199" s="80">
        <f t="shared" si="42"/>
        <v>1269.2307692307693</v>
      </c>
      <c r="T199" s="78">
        <f t="shared" si="43"/>
        <v>392808.1538461539</v>
      </c>
      <c r="U199" s="87"/>
    </row>
    <row r="200" spans="1:21" ht="15">
      <c r="A200" s="76" t="s">
        <v>334</v>
      </c>
      <c r="B200" s="76" t="s">
        <v>335</v>
      </c>
      <c r="C200" s="76" t="s">
        <v>336</v>
      </c>
      <c r="D200" s="76" t="s">
        <v>8</v>
      </c>
      <c r="E200" s="76" t="s">
        <v>74</v>
      </c>
      <c r="F200" s="77" t="b">
        <v>1</v>
      </c>
      <c r="G200" s="76" t="s">
        <v>71</v>
      </c>
      <c r="H200" s="76" t="s">
        <v>45</v>
      </c>
      <c r="I200" s="78">
        <v>17805715</v>
      </c>
      <c r="J200" s="60">
        <v>44</v>
      </c>
      <c r="K200" s="60">
        <v>43</v>
      </c>
      <c r="L200" s="70">
        <v>48755</v>
      </c>
      <c r="M200" s="62">
        <v>47264</v>
      </c>
      <c r="N200" s="87"/>
      <c r="O200" s="78">
        <v>15838893</v>
      </c>
      <c r="P200" s="78">
        <f t="shared" si="40"/>
        <v>15838893</v>
      </c>
      <c r="Q200" s="80">
        <f t="shared" si="41"/>
        <v>47264</v>
      </c>
      <c r="R200" s="81">
        <f t="shared" si="39"/>
        <v>335.1153732227488</v>
      </c>
      <c r="S200" s="80">
        <f t="shared" si="42"/>
        <v>1074.1818181818182</v>
      </c>
      <c r="T200" s="78">
        <f t="shared" si="43"/>
        <v>359974.8409090909</v>
      </c>
      <c r="U200" s="87"/>
    </row>
    <row r="201" spans="1:21" ht="15">
      <c r="A201" s="76" t="s">
        <v>471</v>
      </c>
      <c r="B201" s="76" t="s">
        <v>472</v>
      </c>
      <c r="C201" s="76" t="s">
        <v>473</v>
      </c>
      <c r="D201" s="76" t="s">
        <v>8</v>
      </c>
      <c r="E201" s="76" t="s">
        <v>74</v>
      </c>
      <c r="F201" s="77" t="b">
        <v>1</v>
      </c>
      <c r="G201" s="76" t="s">
        <v>200</v>
      </c>
      <c r="H201" s="76" t="s">
        <v>45</v>
      </c>
      <c r="I201" s="78">
        <v>10615267</v>
      </c>
      <c r="J201" s="87">
        <v>40</v>
      </c>
      <c r="K201" s="87">
        <v>39</v>
      </c>
      <c r="L201" s="90">
        <v>43768</v>
      </c>
      <c r="M201" s="62"/>
      <c r="N201" s="87"/>
      <c r="P201" s="78">
        <f t="shared" si="40"/>
        <v>10615267</v>
      </c>
      <c r="Q201" s="80">
        <f t="shared" si="41"/>
        <v>43768</v>
      </c>
      <c r="R201" s="81">
        <f t="shared" si="39"/>
        <v>242.5348885030159</v>
      </c>
      <c r="S201" s="80">
        <f t="shared" si="42"/>
        <v>1094.2</v>
      </c>
      <c r="T201" s="78">
        <f t="shared" si="43"/>
        <v>265381.675</v>
      </c>
      <c r="U201" s="87"/>
    </row>
    <row r="202" spans="1:21" ht="15">
      <c r="A202" s="76" t="s">
        <v>681</v>
      </c>
      <c r="B202" s="76" t="s">
        <v>682</v>
      </c>
      <c r="C202" s="76" t="s">
        <v>551</v>
      </c>
      <c r="D202" s="76" t="s">
        <v>8</v>
      </c>
      <c r="E202" s="76" t="s">
        <v>74</v>
      </c>
      <c r="F202" s="77" t="b">
        <v>1</v>
      </c>
      <c r="G202" s="76" t="s">
        <v>200</v>
      </c>
      <c r="H202" s="76" t="s">
        <v>45</v>
      </c>
      <c r="I202" s="78">
        <v>5193586</v>
      </c>
      <c r="J202" s="87">
        <v>23</v>
      </c>
      <c r="K202" s="87">
        <v>22</v>
      </c>
      <c r="L202" s="90">
        <v>13987</v>
      </c>
      <c r="M202" s="62"/>
      <c r="N202" s="87"/>
      <c r="P202" s="78">
        <f t="shared" si="40"/>
        <v>5193586</v>
      </c>
      <c r="Q202" s="80">
        <f t="shared" si="41"/>
        <v>13987</v>
      </c>
      <c r="R202" s="81">
        <f t="shared" si="39"/>
        <v>371.3152212769</v>
      </c>
      <c r="S202" s="80">
        <f t="shared" si="42"/>
        <v>608.1304347826087</v>
      </c>
      <c r="T202" s="78">
        <f t="shared" si="43"/>
        <v>225808.08695652173</v>
      </c>
      <c r="U202" s="87"/>
    </row>
    <row r="203" spans="1:21" ht="15">
      <c r="A203" s="76" t="s">
        <v>687</v>
      </c>
      <c r="B203" s="76" t="s">
        <v>688</v>
      </c>
      <c r="C203" s="76" t="s">
        <v>551</v>
      </c>
      <c r="D203" s="76" t="s">
        <v>8</v>
      </c>
      <c r="E203" s="76" t="s">
        <v>74</v>
      </c>
      <c r="F203" s="77" t="b">
        <v>1</v>
      </c>
      <c r="G203" s="76" t="s">
        <v>200</v>
      </c>
      <c r="H203" s="76" t="s">
        <v>45</v>
      </c>
      <c r="I203" s="78">
        <v>23785629</v>
      </c>
      <c r="J203" s="87">
        <v>81</v>
      </c>
      <c r="K203" s="87">
        <v>80</v>
      </c>
      <c r="L203" s="90">
        <v>131536</v>
      </c>
      <c r="M203" s="62"/>
      <c r="N203" s="87"/>
      <c r="P203" s="78">
        <f t="shared" si="40"/>
        <v>23785629</v>
      </c>
      <c r="Q203" s="80">
        <f t="shared" si="41"/>
        <v>131536</v>
      </c>
      <c r="R203" s="81">
        <f t="shared" si="39"/>
        <v>180.82980324778006</v>
      </c>
      <c r="S203" s="80">
        <f t="shared" si="42"/>
        <v>1623.9012345679012</v>
      </c>
      <c r="T203" s="78">
        <f t="shared" si="43"/>
        <v>293649.74074074073</v>
      </c>
      <c r="U203" s="87"/>
    </row>
    <row r="204" spans="1:21" ht="15">
      <c r="A204" s="93" t="s">
        <v>888</v>
      </c>
      <c r="B204" s="76" t="s">
        <v>889</v>
      </c>
      <c r="C204" s="76" t="s">
        <v>551</v>
      </c>
      <c r="D204" s="76" t="s">
        <v>8</v>
      </c>
      <c r="E204" s="76" t="s">
        <v>74</v>
      </c>
      <c r="F204" s="77" t="b">
        <v>1</v>
      </c>
      <c r="G204" s="76" t="s">
        <v>200</v>
      </c>
      <c r="H204" s="94" t="s">
        <v>45</v>
      </c>
      <c r="I204" s="95">
        <v>16897740</v>
      </c>
      <c r="J204" s="87">
        <v>53</v>
      </c>
      <c r="K204" s="87">
        <v>52</v>
      </c>
      <c r="L204" s="90">
        <v>63055</v>
      </c>
      <c r="M204" s="62"/>
      <c r="N204" s="87"/>
      <c r="P204" s="78">
        <f t="shared" si="40"/>
        <v>16897740</v>
      </c>
      <c r="Q204" s="80">
        <f t="shared" si="41"/>
        <v>63055</v>
      </c>
      <c r="R204" s="81">
        <f t="shared" si="39"/>
        <v>267.98414082943464</v>
      </c>
      <c r="S204" s="80">
        <f t="shared" si="42"/>
        <v>1189.7169811320755</v>
      </c>
      <c r="T204" s="78">
        <f t="shared" si="43"/>
        <v>318825.28301886795</v>
      </c>
      <c r="U204" s="87"/>
    </row>
    <row r="205" spans="1:21" ht="15">
      <c r="A205" s="93"/>
      <c r="B205" s="76"/>
      <c r="C205" s="76"/>
      <c r="D205" s="76"/>
      <c r="E205" s="76"/>
      <c r="F205" s="77"/>
      <c r="G205" s="76"/>
      <c r="H205" s="94"/>
      <c r="I205" s="95"/>
      <c r="J205" s="87"/>
      <c r="K205" s="87"/>
      <c r="L205" s="90"/>
      <c r="M205" s="62"/>
      <c r="N205" s="87"/>
      <c r="P205" s="91">
        <f>SUM(P198:P204)</f>
        <v>113695073</v>
      </c>
      <c r="Q205" s="92">
        <f>SUM(Q198:Q204)</f>
        <v>443329</v>
      </c>
      <c r="R205" s="85">
        <f t="shared" si="39"/>
        <v>256.4575586077157</v>
      </c>
      <c r="U205" s="87"/>
    </row>
    <row r="206" spans="1:21" ht="15">
      <c r="A206" s="93"/>
      <c r="B206" s="76"/>
      <c r="C206" s="76"/>
      <c r="D206" s="76"/>
      <c r="E206" s="76"/>
      <c r="F206" s="77"/>
      <c r="G206" s="76"/>
      <c r="H206" s="94"/>
      <c r="I206" s="95"/>
      <c r="J206" s="87"/>
      <c r="K206" s="87"/>
      <c r="L206" s="90"/>
      <c r="M206" s="62"/>
      <c r="N206" s="87"/>
      <c r="R206" s="81"/>
      <c r="U206" s="87"/>
    </row>
    <row r="207" spans="1:21" ht="15">
      <c r="A207" s="76" t="s">
        <v>126</v>
      </c>
      <c r="B207" s="76" t="s">
        <v>127</v>
      </c>
      <c r="C207" s="76" t="s">
        <v>128</v>
      </c>
      <c r="D207" s="76" t="s">
        <v>11</v>
      </c>
      <c r="E207" s="76" t="s">
        <v>11</v>
      </c>
      <c r="F207" s="77" t="b">
        <v>1</v>
      </c>
      <c r="G207" s="76" t="s">
        <v>71</v>
      </c>
      <c r="H207" s="76" t="s">
        <v>45</v>
      </c>
      <c r="I207" s="78">
        <v>16092258</v>
      </c>
      <c r="J207" s="60">
        <v>46</v>
      </c>
      <c r="K207" s="60">
        <v>45</v>
      </c>
      <c r="L207" s="70">
        <v>89150</v>
      </c>
      <c r="M207" s="62"/>
      <c r="N207" s="87"/>
      <c r="O207" s="78">
        <v>17419458</v>
      </c>
      <c r="P207" s="78">
        <f aca="true" t="shared" si="44" ref="P207:P224">IF(O207&gt;0,O207,I207)</f>
        <v>17419458</v>
      </c>
      <c r="Q207" s="80">
        <f aca="true" t="shared" si="45" ref="Q207:Q224">IF(M207&gt;0,M207,L207)</f>
        <v>89150</v>
      </c>
      <c r="R207" s="81">
        <f t="shared" si="39"/>
        <v>195.39492989343802</v>
      </c>
      <c r="S207" s="80">
        <f aca="true" t="shared" si="46" ref="S207:S224">Q207/J207</f>
        <v>1938.0434782608695</v>
      </c>
      <c r="T207" s="78">
        <f aca="true" t="shared" si="47" ref="T207:T224">P207/J207</f>
        <v>378683.8695652174</v>
      </c>
      <c r="U207" s="87"/>
    </row>
    <row r="208" spans="1:21" ht="15">
      <c r="A208" s="76" t="s">
        <v>166</v>
      </c>
      <c r="B208" s="76" t="s">
        <v>167</v>
      </c>
      <c r="C208" s="76" t="s">
        <v>128</v>
      </c>
      <c r="D208" s="76" t="s">
        <v>11</v>
      </c>
      <c r="E208" s="76" t="s">
        <v>11</v>
      </c>
      <c r="F208" s="77" t="b">
        <v>1</v>
      </c>
      <c r="G208" s="76" t="s">
        <v>71</v>
      </c>
      <c r="H208" s="76" t="s">
        <v>45</v>
      </c>
      <c r="I208" s="78">
        <v>23214280</v>
      </c>
      <c r="J208" s="60">
        <v>52</v>
      </c>
      <c r="K208" s="60">
        <v>51</v>
      </c>
      <c r="L208" s="70">
        <v>110907</v>
      </c>
      <c r="M208" s="61">
        <v>107604</v>
      </c>
      <c r="N208" s="87"/>
      <c r="O208" s="78">
        <v>22730219</v>
      </c>
      <c r="P208" s="78">
        <f t="shared" si="44"/>
        <v>22730219</v>
      </c>
      <c r="Q208" s="80">
        <f t="shared" si="45"/>
        <v>107604</v>
      </c>
      <c r="R208" s="81">
        <f t="shared" si="39"/>
        <v>211.2395357049924</v>
      </c>
      <c r="S208" s="80">
        <f t="shared" si="46"/>
        <v>2069.3076923076924</v>
      </c>
      <c r="T208" s="78">
        <f t="shared" si="47"/>
        <v>437119.5961538461</v>
      </c>
      <c r="U208" s="87" t="s">
        <v>168</v>
      </c>
    </row>
    <row r="209" spans="1:21" ht="15">
      <c r="A209" s="76" t="s">
        <v>235</v>
      </c>
      <c r="B209" s="76" t="s">
        <v>236</v>
      </c>
      <c r="C209" s="76" t="s">
        <v>128</v>
      </c>
      <c r="D209" s="76" t="s">
        <v>11</v>
      </c>
      <c r="E209" s="76" t="s">
        <v>11</v>
      </c>
      <c r="F209" s="77" t="b">
        <v>1</v>
      </c>
      <c r="G209" s="76" t="s">
        <v>71</v>
      </c>
      <c r="H209" s="76" t="s">
        <v>45</v>
      </c>
      <c r="I209" s="78">
        <v>23025989</v>
      </c>
      <c r="J209" s="60">
        <v>63</v>
      </c>
      <c r="K209" s="60">
        <v>62</v>
      </c>
      <c r="L209" s="70">
        <v>155197</v>
      </c>
      <c r="M209" s="62"/>
      <c r="N209" s="87"/>
      <c r="O209" s="78">
        <v>17258925</v>
      </c>
      <c r="P209" s="78">
        <f t="shared" si="44"/>
        <v>17258925</v>
      </c>
      <c r="Q209" s="80">
        <f t="shared" si="45"/>
        <v>155197</v>
      </c>
      <c r="R209" s="81">
        <f t="shared" si="39"/>
        <v>111.20656327119725</v>
      </c>
      <c r="S209" s="80">
        <f t="shared" si="46"/>
        <v>2463.4444444444443</v>
      </c>
      <c r="T209" s="78">
        <f t="shared" si="47"/>
        <v>273951.1904761905</v>
      </c>
      <c r="U209" s="87"/>
    </row>
    <row r="210" spans="1:21" ht="15">
      <c r="A210" s="76" t="s">
        <v>311</v>
      </c>
      <c r="B210" s="76" t="s">
        <v>312</v>
      </c>
      <c r="C210" s="76" t="s">
        <v>128</v>
      </c>
      <c r="D210" s="76" t="s">
        <v>11</v>
      </c>
      <c r="E210" s="76" t="s">
        <v>11</v>
      </c>
      <c r="F210" s="77" t="b">
        <v>1</v>
      </c>
      <c r="G210" s="76" t="s">
        <v>71</v>
      </c>
      <c r="H210" s="76" t="s">
        <v>45</v>
      </c>
      <c r="I210" s="78">
        <v>16269586</v>
      </c>
      <c r="J210" s="60">
        <v>49</v>
      </c>
      <c r="K210" s="60">
        <v>48</v>
      </c>
      <c r="L210" s="70">
        <v>47898</v>
      </c>
      <c r="M210" s="62"/>
      <c r="N210" s="87"/>
      <c r="O210" s="78">
        <v>15669456</v>
      </c>
      <c r="P210" s="78">
        <f t="shared" si="44"/>
        <v>15669456</v>
      </c>
      <c r="Q210" s="80">
        <f t="shared" si="45"/>
        <v>47898</v>
      </c>
      <c r="R210" s="81">
        <f t="shared" si="39"/>
        <v>327.14217712639356</v>
      </c>
      <c r="S210" s="80">
        <f t="shared" si="46"/>
        <v>977.5102040816327</v>
      </c>
      <c r="T210" s="78">
        <f t="shared" si="47"/>
        <v>319784.8163265306</v>
      </c>
      <c r="U210" s="87"/>
    </row>
    <row r="211" spans="1:21" ht="15">
      <c r="A211" s="76" t="s">
        <v>381</v>
      </c>
      <c r="B211" s="76" t="s">
        <v>382</v>
      </c>
      <c r="C211" s="76" t="s">
        <v>383</v>
      </c>
      <c r="D211" s="76" t="s">
        <v>11</v>
      </c>
      <c r="E211" s="76" t="s">
        <v>11</v>
      </c>
      <c r="F211" s="77" t="b">
        <v>1</v>
      </c>
      <c r="G211" s="76" t="s">
        <v>71</v>
      </c>
      <c r="H211" s="76" t="s">
        <v>45</v>
      </c>
      <c r="I211" s="78">
        <v>15227287</v>
      </c>
      <c r="J211" s="60">
        <v>38</v>
      </c>
      <c r="K211" s="60">
        <v>37</v>
      </c>
      <c r="L211" s="70">
        <v>24904</v>
      </c>
      <c r="M211" s="62"/>
      <c r="N211" s="87"/>
      <c r="O211" s="78">
        <v>12525739</v>
      </c>
      <c r="P211" s="78">
        <f t="shared" si="44"/>
        <v>12525739</v>
      </c>
      <c r="Q211" s="80">
        <f t="shared" si="45"/>
        <v>24904</v>
      </c>
      <c r="R211" s="81">
        <f t="shared" si="39"/>
        <v>502.960929971089</v>
      </c>
      <c r="S211" s="80">
        <f t="shared" si="46"/>
        <v>655.3684210526316</v>
      </c>
      <c r="T211" s="78">
        <f t="shared" si="47"/>
        <v>329624.7105263158</v>
      </c>
      <c r="U211" s="87"/>
    </row>
    <row r="212" spans="1:21" ht="15">
      <c r="A212" s="76" t="s">
        <v>405</v>
      </c>
      <c r="B212" s="76" t="s">
        <v>406</v>
      </c>
      <c r="C212" s="76" t="s">
        <v>401</v>
      </c>
      <c r="D212" s="76" t="s">
        <v>11</v>
      </c>
      <c r="E212" s="76" t="s">
        <v>11</v>
      </c>
      <c r="F212" s="77" t="b">
        <v>1</v>
      </c>
      <c r="G212" s="76" t="s">
        <v>71</v>
      </c>
      <c r="H212" s="76" t="s">
        <v>45</v>
      </c>
      <c r="I212" s="78">
        <v>33495336</v>
      </c>
      <c r="J212" s="60">
        <v>90</v>
      </c>
      <c r="K212" s="60">
        <v>89</v>
      </c>
      <c r="L212" s="70">
        <v>99700</v>
      </c>
      <c r="M212" s="62"/>
      <c r="N212" s="87"/>
      <c r="P212" s="78">
        <f t="shared" si="44"/>
        <v>33495336</v>
      </c>
      <c r="Q212" s="80">
        <f t="shared" si="45"/>
        <v>99700</v>
      </c>
      <c r="R212" s="81">
        <f t="shared" si="39"/>
        <v>335.9612437311936</v>
      </c>
      <c r="S212" s="80">
        <f t="shared" si="46"/>
        <v>1107.7777777777778</v>
      </c>
      <c r="T212" s="78">
        <f t="shared" si="47"/>
        <v>372170.4</v>
      </c>
      <c r="U212" s="87"/>
    </row>
    <row r="213" spans="1:21" ht="15">
      <c r="A213" s="76" t="s">
        <v>424</v>
      </c>
      <c r="B213" s="76" t="s">
        <v>425</v>
      </c>
      <c r="C213" s="76" t="s">
        <v>128</v>
      </c>
      <c r="D213" s="76" t="s">
        <v>11</v>
      </c>
      <c r="E213" s="76" t="s">
        <v>11</v>
      </c>
      <c r="F213" s="77" t="b">
        <v>1</v>
      </c>
      <c r="G213" s="76" t="s">
        <v>200</v>
      </c>
      <c r="H213" s="76" t="s">
        <v>45</v>
      </c>
      <c r="I213" s="78">
        <v>14745838</v>
      </c>
      <c r="J213" s="60">
        <v>46</v>
      </c>
      <c r="K213" s="60">
        <v>45</v>
      </c>
      <c r="L213" s="70">
        <v>46277</v>
      </c>
      <c r="M213" s="62"/>
      <c r="N213" s="87"/>
      <c r="P213" s="78">
        <f t="shared" si="44"/>
        <v>14745838</v>
      </c>
      <c r="Q213" s="80">
        <f t="shared" si="45"/>
        <v>46277</v>
      </c>
      <c r="R213" s="81">
        <f t="shared" si="39"/>
        <v>318.64291116537373</v>
      </c>
      <c r="S213" s="80">
        <f t="shared" si="46"/>
        <v>1006.0217391304348</v>
      </c>
      <c r="T213" s="78">
        <f t="shared" si="47"/>
        <v>320561.6956521739</v>
      </c>
      <c r="U213" s="87"/>
    </row>
    <row r="214" spans="1:21" ht="15">
      <c r="A214" s="76" t="s">
        <v>461</v>
      </c>
      <c r="B214" s="76" t="s">
        <v>462</v>
      </c>
      <c r="C214" s="76" t="s">
        <v>128</v>
      </c>
      <c r="D214" s="76" t="s">
        <v>11</v>
      </c>
      <c r="E214" s="76" t="s">
        <v>11</v>
      </c>
      <c r="F214" s="77" t="b">
        <v>1</v>
      </c>
      <c r="G214" s="76" t="s">
        <v>200</v>
      </c>
      <c r="H214" s="76" t="s">
        <v>45</v>
      </c>
      <c r="I214" s="78">
        <v>32354179</v>
      </c>
      <c r="J214" s="87">
        <v>72</v>
      </c>
      <c r="K214" s="87">
        <v>71</v>
      </c>
      <c r="L214" s="90">
        <v>127780</v>
      </c>
      <c r="M214" s="62"/>
      <c r="N214" s="87"/>
      <c r="P214" s="78">
        <f t="shared" si="44"/>
        <v>32354179</v>
      </c>
      <c r="Q214" s="80">
        <f t="shared" si="45"/>
        <v>127780</v>
      </c>
      <c r="R214" s="81">
        <f t="shared" si="39"/>
        <v>253.2022147440914</v>
      </c>
      <c r="S214" s="80">
        <f t="shared" si="46"/>
        <v>1774.7222222222222</v>
      </c>
      <c r="T214" s="78">
        <f t="shared" si="47"/>
        <v>449363.59722222225</v>
      </c>
      <c r="U214" s="87"/>
    </row>
    <row r="215" spans="1:21" ht="15">
      <c r="A215" s="76" t="s">
        <v>553</v>
      </c>
      <c r="B215" s="76" t="s">
        <v>554</v>
      </c>
      <c r="C215" s="76" t="s">
        <v>11</v>
      </c>
      <c r="D215" s="76" t="s">
        <v>11</v>
      </c>
      <c r="E215" s="76" t="s">
        <v>11</v>
      </c>
      <c r="F215" s="77" t="b">
        <v>1</v>
      </c>
      <c r="G215" s="76" t="s">
        <v>200</v>
      </c>
      <c r="H215" s="76" t="s">
        <v>45</v>
      </c>
      <c r="I215" s="78">
        <v>20335051</v>
      </c>
      <c r="J215" s="87">
        <v>57</v>
      </c>
      <c r="K215" s="87">
        <v>56</v>
      </c>
      <c r="L215" s="90">
        <v>52661</v>
      </c>
      <c r="M215" s="62"/>
      <c r="N215" s="87"/>
      <c r="P215" s="78">
        <f t="shared" si="44"/>
        <v>20335051</v>
      </c>
      <c r="Q215" s="80">
        <f t="shared" si="45"/>
        <v>52661</v>
      </c>
      <c r="R215" s="81">
        <f t="shared" si="39"/>
        <v>386.15011108790185</v>
      </c>
      <c r="S215" s="80">
        <f t="shared" si="46"/>
        <v>923.8771929824561</v>
      </c>
      <c r="T215" s="78">
        <f t="shared" si="47"/>
        <v>356755.2807017544</v>
      </c>
      <c r="U215" s="87"/>
    </row>
    <row r="216" spans="1:21" ht="15">
      <c r="A216" s="76" t="s">
        <v>616</v>
      </c>
      <c r="B216" s="76" t="s">
        <v>617</v>
      </c>
      <c r="C216" s="76" t="s">
        <v>618</v>
      </c>
      <c r="D216" s="76" t="s">
        <v>11</v>
      </c>
      <c r="E216" s="76" t="s">
        <v>11</v>
      </c>
      <c r="F216" s="77" t="b">
        <v>1</v>
      </c>
      <c r="G216" s="76" t="s">
        <v>200</v>
      </c>
      <c r="H216" s="76" t="s">
        <v>45</v>
      </c>
      <c r="I216" s="78">
        <v>17561855</v>
      </c>
      <c r="J216" s="87">
        <v>36</v>
      </c>
      <c r="K216" s="87">
        <v>35</v>
      </c>
      <c r="L216" s="90">
        <v>85074</v>
      </c>
      <c r="M216" s="62"/>
      <c r="N216" s="87"/>
      <c r="P216" s="78">
        <f t="shared" si="44"/>
        <v>17561855</v>
      </c>
      <c r="Q216" s="80">
        <f t="shared" si="45"/>
        <v>85074</v>
      </c>
      <c r="R216" s="81">
        <f t="shared" si="39"/>
        <v>206.4303429955098</v>
      </c>
      <c r="S216" s="80">
        <f t="shared" si="46"/>
        <v>2363.1666666666665</v>
      </c>
      <c r="T216" s="78">
        <f t="shared" si="47"/>
        <v>487829.30555555556</v>
      </c>
      <c r="U216" s="87"/>
    </row>
    <row r="217" spans="1:21" ht="15">
      <c r="A217" s="76" t="s">
        <v>636</v>
      </c>
      <c r="B217" s="76" t="s">
        <v>637</v>
      </c>
      <c r="C217" s="76" t="s">
        <v>128</v>
      </c>
      <c r="D217" s="76" t="s">
        <v>11</v>
      </c>
      <c r="E217" s="76" t="s">
        <v>11</v>
      </c>
      <c r="F217" s="77" t="b">
        <v>1</v>
      </c>
      <c r="G217" s="76" t="s">
        <v>200</v>
      </c>
      <c r="H217" s="76" t="s">
        <v>45</v>
      </c>
      <c r="I217" s="78">
        <v>8214738</v>
      </c>
      <c r="J217" s="87">
        <v>20</v>
      </c>
      <c r="K217" s="87">
        <v>19</v>
      </c>
      <c r="L217" s="90">
        <v>21322</v>
      </c>
      <c r="M217" s="62"/>
      <c r="N217" s="87"/>
      <c r="P217" s="78">
        <f t="shared" si="44"/>
        <v>8214738</v>
      </c>
      <c r="Q217" s="80">
        <f t="shared" si="45"/>
        <v>21322</v>
      </c>
      <c r="R217" s="81">
        <f t="shared" si="39"/>
        <v>385.27051871306634</v>
      </c>
      <c r="S217" s="80">
        <f t="shared" si="46"/>
        <v>1066.1</v>
      </c>
      <c r="T217" s="78">
        <f t="shared" si="47"/>
        <v>410736.9</v>
      </c>
      <c r="U217" s="87"/>
    </row>
    <row r="218" spans="1:21" ht="15">
      <c r="A218" s="76" t="s">
        <v>746</v>
      </c>
      <c r="B218" s="76" t="s">
        <v>747</v>
      </c>
      <c r="C218" s="76" t="s">
        <v>401</v>
      </c>
      <c r="D218" s="76" t="s">
        <v>11</v>
      </c>
      <c r="E218" s="76" t="s">
        <v>11</v>
      </c>
      <c r="F218" s="77" t="b">
        <v>1</v>
      </c>
      <c r="G218" s="76" t="s">
        <v>200</v>
      </c>
      <c r="H218" s="76" t="s">
        <v>45</v>
      </c>
      <c r="I218" s="78">
        <v>20666103</v>
      </c>
      <c r="J218" s="87">
        <v>60</v>
      </c>
      <c r="K218" s="87">
        <v>59</v>
      </c>
      <c r="L218" s="90">
        <v>60589</v>
      </c>
      <c r="M218" s="62"/>
      <c r="N218" s="87"/>
      <c r="P218" s="78">
        <f t="shared" si="44"/>
        <v>20666103</v>
      </c>
      <c r="Q218" s="80">
        <f t="shared" si="45"/>
        <v>60589</v>
      </c>
      <c r="R218" s="81">
        <f t="shared" si="39"/>
        <v>341.086715410388</v>
      </c>
      <c r="S218" s="80">
        <f t="shared" si="46"/>
        <v>1009.8166666666667</v>
      </c>
      <c r="T218" s="78">
        <f t="shared" si="47"/>
        <v>344435.05</v>
      </c>
      <c r="U218" s="87"/>
    </row>
    <row r="219" spans="1:21" ht="15">
      <c r="A219" s="76" t="s">
        <v>769</v>
      </c>
      <c r="B219" s="76" t="s">
        <v>770</v>
      </c>
      <c r="C219" s="76" t="s">
        <v>11</v>
      </c>
      <c r="D219" s="76" t="s">
        <v>11</v>
      </c>
      <c r="E219" s="76" t="s">
        <v>11</v>
      </c>
      <c r="F219" s="77" t="b">
        <v>1</v>
      </c>
      <c r="G219" s="76" t="s">
        <v>200</v>
      </c>
      <c r="H219" s="76" t="s">
        <v>45</v>
      </c>
      <c r="I219" s="78">
        <v>5657444</v>
      </c>
      <c r="J219" s="87">
        <v>17</v>
      </c>
      <c r="K219" s="87">
        <v>17</v>
      </c>
      <c r="L219" s="90">
        <v>33236</v>
      </c>
      <c r="M219" s="62"/>
      <c r="N219" s="87"/>
      <c r="P219" s="78">
        <f t="shared" si="44"/>
        <v>5657444</v>
      </c>
      <c r="Q219" s="80">
        <f t="shared" si="45"/>
        <v>33236</v>
      </c>
      <c r="R219" s="81">
        <f t="shared" si="39"/>
        <v>170.22036346130702</v>
      </c>
      <c r="S219" s="80">
        <f t="shared" si="46"/>
        <v>1955.0588235294117</v>
      </c>
      <c r="T219" s="78">
        <f t="shared" si="47"/>
        <v>332790.82352941175</v>
      </c>
      <c r="U219" s="87"/>
    </row>
    <row r="220" spans="1:21" ht="15">
      <c r="A220" s="76" t="s">
        <v>776</v>
      </c>
      <c r="B220" s="76" t="s">
        <v>777</v>
      </c>
      <c r="C220" s="76" t="s">
        <v>778</v>
      </c>
      <c r="D220" s="76" t="s">
        <v>11</v>
      </c>
      <c r="E220" s="76" t="s">
        <v>11</v>
      </c>
      <c r="F220" s="77" t="b">
        <v>1</v>
      </c>
      <c r="G220" s="76" t="s">
        <v>200</v>
      </c>
      <c r="H220" s="76" t="s">
        <v>45</v>
      </c>
      <c r="I220" s="78">
        <v>2774407</v>
      </c>
      <c r="J220" s="87">
        <v>6</v>
      </c>
      <c r="K220" s="87">
        <v>6</v>
      </c>
      <c r="L220" s="90">
        <v>10800</v>
      </c>
      <c r="M220" s="62"/>
      <c r="N220" s="87"/>
      <c r="P220" s="78">
        <f t="shared" si="44"/>
        <v>2774407</v>
      </c>
      <c r="Q220" s="80">
        <f t="shared" si="45"/>
        <v>10800</v>
      </c>
      <c r="R220" s="81">
        <f t="shared" si="39"/>
        <v>256.88953703703703</v>
      </c>
      <c r="S220" s="80">
        <f t="shared" si="46"/>
        <v>1800</v>
      </c>
      <c r="T220" s="78">
        <f t="shared" si="47"/>
        <v>462401.1666666667</v>
      </c>
      <c r="U220" s="87"/>
    </row>
    <row r="221" spans="1:21" ht="15">
      <c r="A221" s="76" t="s">
        <v>783</v>
      </c>
      <c r="B221" s="76" t="s">
        <v>784</v>
      </c>
      <c r="C221" s="76" t="s">
        <v>128</v>
      </c>
      <c r="D221" s="76" t="s">
        <v>11</v>
      </c>
      <c r="E221" s="76" t="s">
        <v>11</v>
      </c>
      <c r="F221" s="77" t="b">
        <v>1</v>
      </c>
      <c r="G221" s="76" t="s">
        <v>200</v>
      </c>
      <c r="H221" s="76" t="s">
        <v>45</v>
      </c>
      <c r="I221" s="78">
        <v>37084990</v>
      </c>
      <c r="J221" s="87">
        <v>92</v>
      </c>
      <c r="K221" s="87">
        <v>91</v>
      </c>
      <c r="L221" s="90">
        <v>96714</v>
      </c>
      <c r="M221" s="62"/>
      <c r="N221" s="87"/>
      <c r="P221" s="78">
        <f t="shared" si="44"/>
        <v>37084990</v>
      </c>
      <c r="Q221" s="80">
        <f t="shared" si="45"/>
        <v>96714</v>
      </c>
      <c r="R221" s="81">
        <f t="shared" si="39"/>
        <v>383.4500692764233</v>
      </c>
      <c r="S221" s="80">
        <f t="shared" si="46"/>
        <v>1051.2391304347825</v>
      </c>
      <c r="T221" s="78">
        <f t="shared" si="47"/>
        <v>403097.7173913043</v>
      </c>
      <c r="U221" s="87"/>
    </row>
    <row r="222" spans="1:21" ht="15">
      <c r="A222" s="93" t="s">
        <v>850</v>
      </c>
      <c r="B222" s="76" t="s">
        <v>851</v>
      </c>
      <c r="C222" s="76" t="s">
        <v>852</v>
      </c>
      <c r="D222" s="76" t="s">
        <v>11</v>
      </c>
      <c r="E222" s="76" t="s">
        <v>11</v>
      </c>
      <c r="F222" s="77" t="b">
        <v>1</v>
      </c>
      <c r="G222" s="76" t="s">
        <v>200</v>
      </c>
      <c r="H222" s="94" t="s">
        <v>45</v>
      </c>
      <c r="I222" s="95">
        <v>26710000</v>
      </c>
      <c r="J222" s="87">
        <v>74</v>
      </c>
      <c r="K222" s="87">
        <v>73</v>
      </c>
      <c r="L222" s="90">
        <v>145940</v>
      </c>
      <c r="M222" s="62"/>
      <c r="N222" s="87"/>
      <c r="P222" s="78">
        <f t="shared" si="44"/>
        <v>26710000</v>
      </c>
      <c r="Q222" s="80">
        <f t="shared" si="45"/>
        <v>145940</v>
      </c>
      <c r="R222" s="81">
        <f t="shared" si="39"/>
        <v>183.02041935041797</v>
      </c>
      <c r="S222" s="80">
        <f t="shared" si="46"/>
        <v>1972.162162162162</v>
      </c>
      <c r="T222" s="78">
        <f t="shared" si="47"/>
        <v>360945.9459459459</v>
      </c>
      <c r="U222" s="87"/>
    </row>
    <row r="223" spans="1:21" ht="15">
      <c r="A223" s="93" t="s">
        <v>890</v>
      </c>
      <c r="B223" s="76" t="s">
        <v>891</v>
      </c>
      <c r="C223" s="76" t="s">
        <v>128</v>
      </c>
      <c r="D223" s="76" t="s">
        <v>11</v>
      </c>
      <c r="E223" s="76" t="s">
        <v>11</v>
      </c>
      <c r="F223" s="77" t="b">
        <v>1</v>
      </c>
      <c r="G223" s="76" t="s">
        <v>200</v>
      </c>
      <c r="H223" s="94" t="s">
        <v>45</v>
      </c>
      <c r="I223" s="95">
        <v>11040287</v>
      </c>
      <c r="J223" s="87">
        <v>29</v>
      </c>
      <c r="K223" s="87">
        <v>28</v>
      </c>
      <c r="L223" s="90">
        <v>25550</v>
      </c>
      <c r="M223" s="62"/>
      <c r="N223" s="87"/>
      <c r="P223" s="78">
        <f t="shared" si="44"/>
        <v>11040287</v>
      </c>
      <c r="Q223" s="80">
        <f t="shared" si="45"/>
        <v>25550</v>
      </c>
      <c r="R223" s="81">
        <f t="shared" si="39"/>
        <v>432.1051663405088</v>
      </c>
      <c r="S223" s="80">
        <f t="shared" si="46"/>
        <v>881.0344827586207</v>
      </c>
      <c r="T223" s="78">
        <f t="shared" si="47"/>
        <v>380699.5517241379</v>
      </c>
      <c r="U223" s="87"/>
    </row>
    <row r="224" spans="1:21" ht="15">
      <c r="A224" s="93" t="s">
        <v>912</v>
      </c>
      <c r="B224" s="76" t="s">
        <v>913</v>
      </c>
      <c r="C224" s="76" t="s">
        <v>11</v>
      </c>
      <c r="D224" s="76" t="s">
        <v>11</v>
      </c>
      <c r="E224" s="76" t="s">
        <v>11</v>
      </c>
      <c r="F224" s="77" t="b">
        <v>1</v>
      </c>
      <c r="G224" s="76" t="s">
        <v>200</v>
      </c>
      <c r="H224" s="94" t="s">
        <v>45</v>
      </c>
      <c r="I224" s="95">
        <v>18519055</v>
      </c>
      <c r="J224" s="87">
        <v>63</v>
      </c>
      <c r="K224" s="87">
        <v>62</v>
      </c>
      <c r="L224" s="90">
        <v>79439</v>
      </c>
      <c r="M224" s="62"/>
      <c r="N224" s="87"/>
      <c r="P224" s="78">
        <f t="shared" si="44"/>
        <v>18519055</v>
      </c>
      <c r="Q224" s="80">
        <f t="shared" si="45"/>
        <v>79439</v>
      </c>
      <c r="R224" s="81">
        <f t="shared" si="39"/>
        <v>233.122962272939</v>
      </c>
      <c r="S224" s="80">
        <f t="shared" si="46"/>
        <v>1260.936507936508</v>
      </c>
      <c r="T224" s="78">
        <f t="shared" si="47"/>
        <v>293953.25396825396</v>
      </c>
      <c r="U224" s="87"/>
    </row>
    <row r="225" spans="1:21" ht="15">
      <c r="A225" s="93"/>
      <c r="B225" s="76"/>
      <c r="C225" s="76"/>
      <c r="D225" s="76"/>
      <c r="E225" s="76"/>
      <c r="F225" s="77"/>
      <c r="G225" s="76"/>
      <c r="H225" s="94"/>
      <c r="I225" s="95"/>
      <c r="J225" s="87"/>
      <c r="K225" s="87"/>
      <c r="L225" s="90"/>
      <c r="M225" s="62"/>
      <c r="N225" s="87"/>
      <c r="P225" s="91">
        <f>SUM(P207:P224)</f>
        <v>334763080</v>
      </c>
      <c r="Q225" s="92">
        <f>SUM(Q207:Q224)</f>
        <v>1309835</v>
      </c>
      <c r="R225" s="85">
        <f>P225/Q225</f>
        <v>255.57652681444608</v>
      </c>
      <c r="U225" s="87"/>
    </row>
    <row r="226" spans="1:21" ht="15">
      <c r="A226" s="93"/>
      <c r="B226" s="76"/>
      <c r="C226" s="76"/>
      <c r="D226" s="76"/>
      <c r="E226" s="76"/>
      <c r="F226" s="77"/>
      <c r="G226" s="76"/>
      <c r="H226" s="94"/>
      <c r="I226" s="95"/>
      <c r="J226" s="87"/>
      <c r="K226" s="87"/>
      <c r="L226" s="90"/>
      <c r="M226" s="62"/>
      <c r="N226" s="87"/>
      <c r="R226" s="81"/>
      <c r="U226" s="87"/>
    </row>
    <row r="227" spans="1:21" ht="15">
      <c r="A227" s="76" t="s">
        <v>690</v>
      </c>
      <c r="B227" s="76" t="s">
        <v>691</v>
      </c>
      <c r="C227" s="76" t="s">
        <v>692</v>
      </c>
      <c r="D227" s="76" t="s">
        <v>28</v>
      </c>
      <c r="E227" s="76" t="s">
        <v>88</v>
      </c>
      <c r="F227" s="77" t="b">
        <v>1</v>
      </c>
      <c r="G227" s="76" t="s">
        <v>200</v>
      </c>
      <c r="H227" s="76" t="s">
        <v>45</v>
      </c>
      <c r="I227" s="78">
        <v>32252983</v>
      </c>
      <c r="J227" s="87">
        <v>77</v>
      </c>
      <c r="K227" s="87">
        <v>75</v>
      </c>
      <c r="L227" s="90">
        <v>87971</v>
      </c>
      <c r="M227" s="62"/>
      <c r="N227" s="87"/>
      <c r="P227" s="78">
        <f>IF(O227&gt;0,O227,I227)</f>
        <v>32252983</v>
      </c>
      <c r="Q227" s="80">
        <f>IF(M227&gt;0,M227,L227)</f>
        <v>87971</v>
      </c>
      <c r="R227" s="81">
        <f t="shared" si="39"/>
        <v>366.631992361119</v>
      </c>
      <c r="S227" s="80">
        <f>Q227/J227</f>
        <v>1142.4805194805194</v>
      </c>
      <c r="T227" s="78">
        <f>P227/J227</f>
        <v>418869.9090909091</v>
      </c>
      <c r="U227" s="87"/>
    </row>
    <row r="228" spans="1:21" ht="15">
      <c r="A228" s="76"/>
      <c r="B228" s="76"/>
      <c r="C228" s="76"/>
      <c r="D228" s="76"/>
      <c r="E228" s="76"/>
      <c r="F228" s="77"/>
      <c r="G228" s="76"/>
      <c r="H228" s="76"/>
      <c r="I228" s="78"/>
      <c r="J228" s="87"/>
      <c r="K228" s="87"/>
      <c r="L228" s="90"/>
      <c r="M228" s="62"/>
      <c r="N228" s="87"/>
      <c r="R228" s="81"/>
      <c r="U228" s="87"/>
    </row>
    <row r="229" spans="1:21" ht="15">
      <c r="A229" s="76" t="s">
        <v>160</v>
      </c>
      <c r="B229" s="76" t="s">
        <v>161</v>
      </c>
      <c r="C229" s="76" t="s">
        <v>162</v>
      </c>
      <c r="D229" s="76" t="s">
        <v>1</v>
      </c>
      <c r="E229" s="76" t="s">
        <v>112</v>
      </c>
      <c r="F229" s="77" t="b">
        <v>1</v>
      </c>
      <c r="G229" s="76" t="s">
        <v>71</v>
      </c>
      <c r="H229" s="76" t="s">
        <v>45</v>
      </c>
      <c r="I229" s="78">
        <v>19992578</v>
      </c>
      <c r="J229" s="60">
        <v>81</v>
      </c>
      <c r="K229" s="60">
        <v>80</v>
      </c>
      <c r="L229" s="70">
        <v>88350</v>
      </c>
      <c r="M229" s="62"/>
      <c r="N229" s="87"/>
      <c r="O229" s="78">
        <v>19320154</v>
      </c>
      <c r="P229" s="78">
        <f aca="true" t="shared" si="48" ref="P229:P242">IF(O229&gt;0,O229,I229)</f>
        <v>19320154</v>
      </c>
      <c r="Q229" s="80">
        <f aca="true" t="shared" si="49" ref="Q229:Q242">IF(M229&gt;0,M229,L229)</f>
        <v>88350</v>
      </c>
      <c r="R229" s="81">
        <f t="shared" si="39"/>
        <v>218.6774646293152</v>
      </c>
      <c r="S229" s="80">
        <f aca="true" t="shared" si="50" ref="S229:S242">Q229/J229</f>
        <v>1090.7407407407406</v>
      </c>
      <c r="T229" s="78">
        <f aca="true" t="shared" si="51" ref="T229:T242">P229/J229</f>
        <v>238520.41975308643</v>
      </c>
      <c r="U229" s="87"/>
    </row>
    <row r="230" spans="1:21" ht="15">
      <c r="A230" s="76" t="s">
        <v>190</v>
      </c>
      <c r="B230" s="76" t="s">
        <v>191</v>
      </c>
      <c r="C230" s="76" t="s">
        <v>192</v>
      </c>
      <c r="D230" s="76" t="s">
        <v>1</v>
      </c>
      <c r="E230" s="76" t="s">
        <v>112</v>
      </c>
      <c r="F230" s="77" t="b">
        <v>1</v>
      </c>
      <c r="G230" s="76" t="s">
        <v>71</v>
      </c>
      <c r="H230" s="76" t="s">
        <v>45</v>
      </c>
      <c r="I230" s="78">
        <v>28700181</v>
      </c>
      <c r="J230" s="60">
        <v>189</v>
      </c>
      <c r="K230" s="60">
        <v>148</v>
      </c>
      <c r="L230" s="70">
        <v>146290</v>
      </c>
      <c r="M230" s="62"/>
      <c r="N230" s="87"/>
      <c r="O230" s="78">
        <v>30237078</v>
      </c>
      <c r="P230" s="78">
        <f t="shared" si="48"/>
        <v>30237078</v>
      </c>
      <c r="Q230" s="80">
        <f t="shared" si="49"/>
        <v>146290</v>
      </c>
      <c r="R230" s="81">
        <f t="shared" si="39"/>
        <v>206.69271993984552</v>
      </c>
      <c r="S230" s="80">
        <f t="shared" si="50"/>
        <v>774.021164021164</v>
      </c>
      <c r="T230" s="78">
        <f t="shared" si="51"/>
        <v>159984.53968253967</v>
      </c>
      <c r="U230" s="87"/>
    </row>
    <row r="231" spans="1:21" ht="15">
      <c r="A231" s="76" t="s">
        <v>277</v>
      </c>
      <c r="B231" s="76" t="s">
        <v>231</v>
      </c>
      <c r="C231" s="76" t="s">
        <v>278</v>
      </c>
      <c r="D231" s="76" t="s">
        <v>1</v>
      </c>
      <c r="E231" s="76" t="s">
        <v>112</v>
      </c>
      <c r="F231" s="77" t="b">
        <v>1</v>
      </c>
      <c r="G231" s="76" t="s">
        <v>71</v>
      </c>
      <c r="H231" s="76" t="s">
        <v>45</v>
      </c>
      <c r="I231" s="78">
        <v>13081275</v>
      </c>
      <c r="J231" s="60">
        <v>59</v>
      </c>
      <c r="K231" s="60">
        <v>58</v>
      </c>
      <c r="L231" s="70">
        <v>61979</v>
      </c>
      <c r="M231" s="62"/>
      <c r="N231" s="87"/>
      <c r="O231" s="78">
        <v>13823711</v>
      </c>
      <c r="P231" s="78">
        <f t="shared" si="48"/>
        <v>13823711</v>
      </c>
      <c r="Q231" s="80">
        <f t="shared" si="49"/>
        <v>61979</v>
      </c>
      <c r="R231" s="81">
        <f t="shared" si="39"/>
        <v>223.03862598622115</v>
      </c>
      <c r="S231" s="80">
        <f t="shared" si="50"/>
        <v>1050.4915254237287</v>
      </c>
      <c r="T231" s="78">
        <f t="shared" si="51"/>
        <v>234300.18644067796</v>
      </c>
      <c r="U231" s="87"/>
    </row>
    <row r="232" spans="1:21" ht="15">
      <c r="A232" s="76" t="s">
        <v>313</v>
      </c>
      <c r="B232" s="76" t="s">
        <v>314</v>
      </c>
      <c r="C232" s="76" t="s">
        <v>315</v>
      </c>
      <c r="D232" s="76" t="s">
        <v>1</v>
      </c>
      <c r="E232" s="76" t="s">
        <v>112</v>
      </c>
      <c r="F232" s="77" t="b">
        <v>1</v>
      </c>
      <c r="G232" s="76" t="s">
        <v>71</v>
      </c>
      <c r="H232" s="76" t="s">
        <v>45</v>
      </c>
      <c r="I232" s="78">
        <v>27051923</v>
      </c>
      <c r="J232" s="60">
        <v>80</v>
      </c>
      <c r="K232" s="60">
        <v>79</v>
      </c>
      <c r="L232" s="70">
        <v>104571</v>
      </c>
      <c r="M232" s="62"/>
      <c r="N232" s="87"/>
      <c r="O232" s="78">
        <v>12033944</v>
      </c>
      <c r="P232" s="78">
        <f t="shared" si="48"/>
        <v>12033944</v>
      </c>
      <c r="Q232" s="80">
        <f t="shared" si="49"/>
        <v>104571</v>
      </c>
      <c r="R232" s="81">
        <f t="shared" si="39"/>
        <v>115.079171089499</v>
      </c>
      <c r="S232" s="80">
        <f t="shared" si="50"/>
        <v>1307.1375</v>
      </c>
      <c r="T232" s="78">
        <f t="shared" si="51"/>
        <v>150424.3</v>
      </c>
      <c r="U232" s="87"/>
    </row>
    <row r="233" spans="1:21" ht="15">
      <c r="A233" s="76" t="s">
        <v>407</v>
      </c>
      <c r="B233" s="76" t="s">
        <v>408</v>
      </c>
      <c r="C233" s="76" t="s">
        <v>278</v>
      </c>
      <c r="D233" s="76" t="s">
        <v>1</v>
      </c>
      <c r="E233" s="76" t="s">
        <v>112</v>
      </c>
      <c r="F233" s="77" t="b">
        <v>1</v>
      </c>
      <c r="G233" s="76" t="s">
        <v>200</v>
      </c>
      <c r="H233" s="76" t="s">
        <v>45</v>
      </c>
      <c r="I233" s="78">
        <v>18814612</v>
      </c>
      <c r="J233" s="60">
        <v>53</v>
      </c>
      <c r="K233" s="60">
        <v>52</v>
      </c>
      <c r="L233" s="70">
        <v>66204</v>
      </c>
      <c r="M233" s="62"/>
      <c r="N233" s="87"/>
      <c r="P233" s="78">
        <f t="shared" si="48"/>
        <v>18814612</v>
      </c>
      <c r="Q233" s="80">
        <f t="shared" si="49"/>
        <v>66204</v>
      </c>
      <c r="R233" s="81">
        <f t="shared" si="39"/>
        <v>284.1914687934264</v>
      </c>
      <c r="S233" s="80">
        <f t="shared" si="50"/>
        <v>1249.132075471698</v>
      </c>
      <c r="T233" s="78">
        <f t="shared" si="51"/>
        <v>354992.679245283</v>
      </c>
      <c r="U233" s="87"/>
    </row>
    <row r="234" spans="1:21" ht="15">
      <c r="A234" s="76" t="s">
        <v>477</v>
      </c>
      <c r="B234" s="76" t="s">
        <v>478</v>
      </c>
      <c r="C234" s="76" t="s">
        <v>192</v>
      </c>
      <c r="D234" s="76" t="s">
        <v>1</v>
      </c>
      <c r="E234" s="76" t="s">
        <v>112</v>
      </c>
      <c r="F234" s="77" t="b">
        <v>1</v>
      </c>
      <c r="G234" s="76" t="s">
        <v>200</v>
      </c>
      <c r="H234" s="76" t="s">
        <v>45</v>
      </c>
      <c r="I234" s="78">
        <v>20992142</v>
      </c>
      <c r="J234" s="87">
        <v>79</v>
      </c>
      <c r="K234" s="87">
        <v>78</v>
      </c>
      <c r="L234" s="90">
        <v>91200</v>
      </c>
      <c r="M234" s="62"/>
      <c r="N234" s="87"/>
      <c r="P234" s="78">
        <f t="shared" si="48"/>
        <v>20992142</v>
      </c>
      <c r="Q234" s="80">
        <f t="shared" si="49"/>
        <v>91200</v>
      </c>
      <c r="R234" s="81">
        <f t="shared" si="39"/>
        <v>230.1769956140351</v>
      </c>
      <c r="S234" s="80">
        <f t="shared" si="50"/>
        <v>1154.4303797468353</v>
      </c>
      <c r="T234" s="78">
        <f t="shared" si="51"/>
        <v>265723.3164556962</v>
      </c>
      <c r="U234" s="87"/>
    </row>
    <row r="235" spans="1:21" ht="15">
      <c r="A235" s="76" t="s">
        <v>603</v>
      </c>
      <c r="B235" s="76" t="s">
        <v>604</v>
      </c>
      <c r="C235" s="76" t="s">
        <v>605</v>
      </c>
      <c r="D235" s="76" t="s">
        <v>1</v>
      </c>
      <c r="E235" s="76" t="s">
        <v>112</v>
      </c>
      <c r="F235" s="77" t="b">
        <v>1</v>
      </c>
      <c r="G235" s="76" t="s">
        <v>200</v>
      </c>
      <c r="H235" s="76" t="s">
        <v>45</v>
      </c>
      <c r="I235" s="78">
        <v>15526286</v>
      </c>
      <c r="J235" s="87">
        <v>60</v>
      </c>
      <c r="K235" s="87">
        <v>59</v>
      </c>
      <c r="L235" s="90">
        <v>62800</v>
      </c>
      <c r="M235" s="62"/>
      <c r="N235" s="87"/>
      <c r="P235" s="78">
        <f t="shared" si="48"/>
        <v>15526286</v>
      </c>
      <c r="Q235" s="80">
        <f t="shared" si="49"/>
        <v>62800</v>
      </c>
      <c r="R235" s="81">
        <f t="shared" si="39"/>
        <v>247.23385350318472</v>
      </c>
      <c r="S235" s="80">
        <f t="shared" si="50"/>
        <v>1046.6666666666667</v>
      </c>
      <c r="T235" s="78">
        <f t="shared" si="51"/>
        <v>258771.43333333332</v>
      </c>
      <c r="U235" s="87"/>
    </row>
    <row r="236" spans="1:21" ht="15">
      <c r="A236" s="76" t="s">
        <v>758</v>
      </c>
      <c r="B236" s="76" t="s">
        <v>759</v>
      </c>
      <c r="C236" s="76" t="s">
        <v>760</v>
      </c>
      <c r="D236" s="76" t="s">
        <v>1</v>
      </c>
      <c r="E236" s="76" t="s">
        <v>112</v>
      </c>
      <c r="F236" s="77" t="b">
        <v>1</v>
      </c>
      <c r="G236" s="76" t="s">
        <v>200</v>
      </c>
      <c r="H236" s="76" t="s">
        <v>45</v>
      </c>
      <c r="I236" s="78">
        <v>23991247</v>
      </c>
      <c r="J236" s="87">
        <v>81</v>
      </c>
      <c r="K236" s="87">
        <v>80</v>
      </c>
      <c r="L236" s="90">
        <v>80215</v>
      </c>
      <c r="M236" s="62"/>
      <c r="N236" s="87"/>
      <c r="P236" s="78">
        <f t="shared" si="48"/>
        <v>23991247</v>
      </c>
      <c r="Q236" s="80">
        <f t="shared" si="49"/>
        <v>80215</v>
      </c>
      <c r="R236" s="81">
        <f t="shared" si="39"/>
        <v>299.08679174717946</v>
      </c>
      <c r="S236" s="80">
        <f t="shared" si="50"/>
        <v>990.3086419753087</v>
      </c>
      <c r="T236" s="78">
        <f t="shared" si="51"/>
        <v>296188.23456790124</v>
      </c>
      <c r="U236" s="87"/>
    </row>
    <row r="237" spans="1:21" ht="15">
      <c r="A237" s="76" t="s">
        <v>761</v>
      </c>
      <c r="B237" s="76" t="s">
        <v>762</v>
      </c>
      <c r="C237" s="76" t="s">
        <v>763</v>
      </c>
      <c r="D237" s="76" t="s">
        <v>1</v>
      </c>
      <c r="E237" s="76" t="s">
        <v>112</v>
      </c>
      <c r="F237" s="77" t="b">
        <v>1</v>
      </c>
      <c r="G237" s="76" t="s">
        <v>200</v>
      </c>
      <c r="H237" s="76" t="s">
        <v>45</v>
      </c>
      <c r="I237" s="78">
        <v>25994956</v>
      </c>
      <c r="J237" s="87">
        <v>81</v>
      </c>
      <c r="K237" s="87">
        <v>80</v>
      </c>
      <c r="L237" s="90">
        <v>99779</v>
      </c>
      <c r="M237" s="62"/>
      <c r="N237" s="87"/>
      <c r="P237" s="78">
        <f t="shared" si="48"/>
        <v>25994956</v>
      </c>
      <c r="Q237" s="80">
        <f t="shared" si="49"/>
        <v>99779</v>
      </c>
      <c r="R237" s="81">
        <f t="shared" si="39"/>
        <v>260.5253209593201</v>
      </c>
      <c r="S237" s="80">
        <f t="shared" si="50"/>
        <v>1231.8395061728395</v>
      </c>
      <c r="T237" s="78">
        <f t="shared" si="51"/>
        <v>320925.3827160494</v>
      </c>
      <c r="U237" s="87"/>
    </row>
    <row r="238" spans="1:21" ht="15">
      <c r="A238" s="76" t="s">
        <v>766</v>
      </c>
      <c r="B238" s="76" t="s">
        <v>767</v>
      </c>
      <c r="C238" s="76" t="s">
        <v>768</v>
      </c>
      <c r="D238" s="76" t="s">
        <v>1</v>
      </c>
      <c r="E238" s="76" t="s">
        <v>112</v>
      </c>
      <c r="F238" s="77" t="b">
        <v>1</v>
      </c>
      <c r="G238" s="76" t="s">
        <v>200</v>
      </c>
      <c r="H238" s="76" t="s">
        <v>45</v>
      </c>
      <c r="I238" s="78">
        <v>23281943</v>
      </c>
      <c r="J238" s="87">
        <v>113</v>
      </c>
      <c r="K238" s="87">
        <v>111</v>
      </c>
      <c r="L238" s="90">
        <v>122923</v>
      </c>
      <c r="M238" s="62"/>
      <c r="N238" s="87"/>
      <c r="P238" s="78">
        <f t="shared" si="48"/>
        <v>23281943</v>
      </c>
      <c r="Q238" s="80">
        <f t="shared" si="49"/>
        <v>122923</v>
      </c>
      <c r="R238" s="81">
        <f t="shared" si="39"/>
        <v>189.4026585748802</v>
      </c>
      <c r="S238" s="80">
        <f t="shared" si="50"/>
        <v>1087.8141592920354</v>
      </c>
      <c r="T238" s="78">
        <f t="shared" si="51"/>
        <v>206034.89380530972</v>
      </c>
      <c r="U238" s="87"/>
    </row>
    <row r="239" spans="1:21" ht="15">
      <c r="A239" s="76" t="s">
        <v>797</v>
      </c>
      <c r="B239" s="76" t="s">
        <v>798</v>
      </c>
      <c r="C239" s="76" t="s">
        <v>799</v>
      </c>
      <c r="D239" s="76" t="s">
        <v>1</v>
      </c>
      <c r="E239" s="76" t="s">
        <v>112</v>
      </c>
      <c r="F239" s="77" t="b">
        <v>1</v>
      </c>
      <c r="G239" s="76" t="s">
        <v>200</v>
      </c>
      <c r="H239" s="76" t="s">
        <v>45</v>
      </c>
      <c r="I239" s="78">
        <v>14090651</v>
      </c>
      <c r="J239" s="87">
        <v>60</v>
      </c>
      <c r="K239" s="87">
        <v>59</v>
      </c>
      <c r="L239" s="90">
        <v>61250</v>
      </c>
      <c r="M239" s="62"/>
      <c r="N239" s="87"/>
      <c r="P239" s="78">
        <f t="shared" si="48"/>
        <v>14090651</v>
      </c>
      <c r="Q239" s="80">
        <f t="shared" si="49"/>
        <v>61250</v>
      </c>
      <c r="R239" s="81">
        <f t="shared" si="39"/>
        <v>230.0514448979592</v>
      </c>
      <c r="S239" s="80">
        <f t="shared" si="50"/>
        <v>1020.8333333333334</v>
      </c>
      <c r="T239" s="78">
        <f t="shared" si="51"/>
        <v>234844.18333333332</v>
      </c>
      <c r="U239" s="87"/>
    </row>
    <row r="240" spans="1:21" ht="15">
      <c r="A240" s="76" t="s">
        <v>811</v>
      </c>
      <c r="B240" s="76" t="s">
        <v>812</v>
      </c>
      <c r="C240" s="76" t="s">
        <v>813</v>
      </c>
      <c r="D240" s="76" t="s">
        <v>1</v>
      </c>
      <c r="E240" s="76" t="s">
        <v>112</v>
      </c>
      <c r="F240" s="77" t="b">
        <v>1</v>
      </c>
      <c r="G240" s="76" t="s">
        <v>200</v>
      </c>
      <c r="H240" s="76" t="s">
        <v>45</v>
      </c>
      <c r="I240" s="78">
        <v>14899702</v>
      </c>
      <c r="J240" s="87">
        <v>62</v>
      </c>
      <c r="K240" s="87">
        <v>61</v>
      </c>
      <c r="L240" s="90">
        <v>68072</v>
      </c>
      <c r="M240" s="62"/>
      <c r="N240" s="87"/>
      <c r="P240" s="78">
        <f t="shared" si="48"/>
        <v>14899702</v>
      </c>
      <c r="Q240" s="80">
        <f t="shared" si="49"/>
        <v>68072</v>
      </c>
      <c r="R240" s="81">
        <f t="shared" si="39"/>
        <v>218.88150781525442</v>
      </c>
      <c r="S240" s="80">
        <f t="shared" si="50"/>
        <v>1097.9354838709678</v>
      </c>
      <c r="T240" s="78">
        <f t="shared" si="51"/>
        <v>240317.7741935484</v>
      </c>
      <c r="U240" s="87"/>
    </row>
    <row r="241" spans="1:21" ht="15">
      <c r="A241" s="93" t="s">
        <v>858</v>
      </c>
      <c r="B241" s="76" t="s">
        <v>859</v>
      </c>
      <c r="C241" s="76" t="s">
        <v>860</v>
      </c>
      <c r="D241" s="76" t="s">
        <v>1</v>
      </c>
      <c r="E241" s="76" t="s">
        <v>112</v>
      </c>
      <c r="F241" s="77" t="b">
        <v>1</v>
      </c>
      <c r="G241" s="76" t="s">
        <v>200</v>
      </c>
      <c r="H241" s="94" t="s">
        <v>45</v>
      </c>
      <c r="I241" s="95">
        <v>10174904</v>
      </c>
      <c r="J241" s="87">
        <v>40</v>
      </c>
      <c r="K241" s="87">
        <v>39</v>
      </c>
      <c r="L241" s="90">
        <v>35273</v>
      </c>
      <c r="M241" s="62"/>
      <c r="N241" s="87"/>
      <c r="P241" s="78">
        <f t="shared" si="48"/>
        <v>10174904</v>
      </c>
      <c r="Q241" s="80">
        <f t="shared" si="49"/>
        <v>35273</v>
      </c>
      <c r="R241" s="81">
        <f t="shared" si="39"/>
        <v>288.4615428231225</v>
      </c>
      <c r="S241" s="80">
        <f t="shared" si="50"/>
        <v>881.825</v>
      </c>
      <c r="T241" s="78">
        <f t="shared" si="51"/>
        <v>254372.6</v>
      </c>
      <c r="U241" s="87"/>
    </row>
    <row r="242" spans="1:21" ht="15">
      <c r="A242" s="93" t="s">
        <v>864</v>
      </c>
      <c r="B242" s="76" t="s">
        <v>865</v>
      </c>
      <c r="C242" s="76" t="s">
        <v>192</v>
      </c>
      <c r="D242" s="76" t="s">
        <v>1</v>
      </c>
      <c r="E242" s="76" t="s">
        <v>112</v>
      </c>
      <c r="F242" s="77" t="b">
        <v>1</v>
      </c>
      <c r="G242" s="76" t="s">
        <v>200</v>
      </c>
      <c r="H242" s="94" t="s">
        <v>45</v>
      </c>
      <c r="I242" s="95">
        <v>19248438</v>
      </c>
      <c r="J242" s="87">
        <v>79</v>
      </c>
      <c r="K242" s="87">
        <v>78</v>
      </c>
      <c r="L242" s="90">
        <v>91297</v>
      </c>
      <c r="M242" s="62"/>
      <c r="N242" s="87"/>
      <c r="P242" s="78">
        <f t="shared" si="48"/>
        <v>19248438</v>
      </c>
      <c r="Q242" s="80">
        <f t="shared" si="49"/>
        <v>91297</v>
      </c>
      <c r="R242" s="81">
        <f t="shared" si="39"/>
        <v>210.8331927664655</v>
      </c>
      <c r="S242" s="80">
        <f t="shared" si="50"/>
        <v>1155.6582278481012</v>
      </c>
      <c r="T242" s="78">
        <f t="shared" si="51"/>
        <v>243651.11392405065</v>
      </c>
      <c r="U242" s="87"/>
    </row>
    <row r="243" spans="1:21" ht="15">
      <c r="A243" s="93"/>
      <c r="B243" s="76"/>
      <c r="C243" s="76"/>
      <c r="D243" s="76"/>
      <c r="E243" s="76"/>
      <c r="F243" s="77"/>
      <c r="G243" s="76"/>
      <c r="H243" s="94"/>
      <c r="I243" s="95"/>
      <c r="J243" s="87"/>
      <c r="K243" s="87"/>
      <c r="L243" s="90"/>
      <c r="M243" s="62"/>
      <c r="N243" s="87"/>
      <c r="P243" s="91">
        <f>SUM(P229:P242)</f>
        <v>262429768</v>
      </c>
      <c r="Q243" s="92">
        <f>SUM(Q229:Q242)</f>
        <v>1180203</v>
      </c>
      <c r="R243" s="85">
        <f t="shared" si="39"/>
        <v>222.35985504188687</v>
      </c>
      <c r="U243" s="87"/>
    </row>
    <row r="244" spans="1:21" ht="15">
      <c r="A244" s="93"/>
      <c r="B244" s="76"/>
      <c r="C244" s="76"/>
      <c r="D244" s="76"/>
      <c r="E244" s="76"/>
      <c r="F244" s="77"/>
      <c r="G244" s="76"/>
      <c r="H244" s="94"/>
      <c r="I244" s="95"/>
      <c r="J244" s="87"/>
      <c r="K244" s="87"/>
      <c r="L244" s="90"/>
      <c r="M244" s="62"/>
      <c r="N244" s="87"/>
      <c r="R244" s="81"/>
      <c r="U244" s="87"/>
    </row>
    <row r="245" spans="1:21" ht="15">
      <c r="A245" s="76" t="s">
        <v>97</v>
      </c>
      <c r="B245" s="76" t="s">
        <v>98</v>
      </c>
      <c r="C245" s="76" t="s">
        <v>99</v>
      </c>
      <c r="D245" s="76" t="s">
        <v>16</v>
      </c>
      <c r="E245" s="76" t="s">
        <v>88</v>
      </c>
      <c r="F245" s="77" t="b">
        <v>1</v>
      </c>
      <c r="G245" s="76" t="s">
        <v>71</v>
      </c>
      <c r="H245" s="76" t="s">
        <v>45</v>
      </c>
      <c r="I245" s="78">
        <v>3510568</v>
      </c>
      <c r="J245" s="60">
        <v>20</v>
      </c>
      <c r="K245" s="60">
        <v>20</v>
      </c>
      <c r="L245" s="70">
        <v>12884</v>
      </c>
      <c r="M245" s="62"/>
      <c r="N245" s="87"/>
      <c r="O245" s="78">
        <v>3777960</v>
      </c>
      <c r="P245" s="78">
        <f aca="true" t="shared" si="52" ref="P245:P254">IF(O245&gt;0,O245,I245)</f>
        <v>3777960</v>
      </c>
      <c r="Q245" s="80">
        <f aca="true" t="shared" si="53" ref="Q245:Q254">IF(M245&gt;0,M245,L245)</f>
        <v>12884</v>
      </c>
      <c r="R245" s="81">
        <f t="shared" si="39"/>
        <v>293.22881092828317</v>
      </c>
      <c r="S245" s="80">
        <f aca="true" t="shared" si="54" ref="S245:S254">Q245/J245</f>
        <v>644.2</v>
      </c>
      <c r="T245" s="78">
        <f aca="true" t="shared" si="55" ref="T245:T254">P245/J245</f>
        <v>188898</v>
      </c>
      <c r="U245" s="87"/>
    </row>
    <row r="246" spans="1:21" ht="15">
      <c r="A246" s="76" t="s">
        <v>146</v>
      </c>
      <c r="B246" s="76" t="s">
        <v>147</v>
      </c>
      <c r="C246" s="76" t="s">
        <v>16</v>
      </c>
      <c r="D246" s="76" t="s">
        <v>16</v>
      </c>
      <c r="E246" s="76" t="s">
        <v>88</v>
      </c>
      <c r="F246" s="77" t="b">
        <v>1</v>
      </c>
      <c r="G246" s="76" t="s">
        <v>71</v>
      </c>
      <c r="H246" s="76" t="s">
        <v>45</v>
      </c>
      <c r="I246" s="78">
        <v>13677523</v>
      </c>
      <c r="J246" s="60">
        <v>60</v>
      </c>
      <c r="K246" s="60">
        <v>59</v>
      </c>
      <c r="L246" s="70">
        <v>49964</v>
      </c>
      <c r="M246" s="62"/>
      <c r="N246" s="87"/>
      <c r="O246" s="78">
        <v>14696936</v>
      </c>
      <c r="P246" s="78">
        <f t="shared" si="52"/>
        <v>14696936</v>
      </c>
      <c r="Q246" s="80">
        <f t="shared" si="53"/>
        <v>49964</v>
      </c>
      <c r="R246" s="81">
        <f t="shared" si="39"/>
        <v>294.15050836602353</v>
      </c>
      <c r="S246" s="80">
        <f t="shared" si="54"/>
        <v>832.7333333333333</v>
      </c>
      <c r="T246" s="78">
        <f t="shared" si="55"/>
        <v>244948.93333333332</v>
      </c>
      <c r="U246" s="87"/>
    </row>
    <row r="247" spans="1:21" ht="15">
      <c r="A247" s="76" t="s">
        <v>180</v>
      </c>
      <c r="B247" s="76" t="s">
        <v>181</v>
      </c>
      <c r="C247" s="76" t="s">
        <v>16</v>
      </c>
      <c r="D247" s="76" t="s">
        <v>16</v>
      </c>
      <c r="E247" s="76" t="s">
        <v>88</v>
      </c>
      <c r="F247" s="77" t="b">
        <v>1</v>
      </c>
      <c r="G247" s="76" t="s">
        <v>71</v>
      </c>
      <c r="H247" s="76" t="s">
        <v>45</v>
      </c>
      <c r="I247" s="78">
        <v>9782657</v>
      </c>
      <c r="J247" s="60">
        <v>47</v>
      </c>
      <c r="K247" s="60">
        <v>46</v>
      </c>
      <c r="L247" s="70">
        <v>48288</v>
      </c>
      <c r="M247" s="62"/>
      <c r="N247" s="87"/>
      <c r="O247" s="78">
        <v>9768590</v>
      </c>
      <c r="P247" s="78">
        <f t="shared" si="52"/>
        <v>9768590</v>
      </c>
      <c r="Q247" s="80">
        <f t="shared" si="53"/>
        <v>48288</v>
      </c>
      <c r="R247" s="81">
        <f t="shared" si="39"/>
        <v>202.29850066269051</v>
      </c>
      <c r="S247" s="80">
        <f t="shared" si="54"/>
        <v>1027.404255319149</v>
      </c>
      <c r="T247" s="78">
        <f t="shared" si="55"/>
        <v>207842.3404255319</v>
      </c>
      <c r="U247" s="87"/>
    </row>
    <row r="248" spans="1:21" ht="15">
      <c r="A248" s="76" t="s">
        <v>504</v>
      </c>
      <c r="B248" s="76" t="s">
        <v>505</v>
      </c>
      <c r="C248" s="76" t="s">
        <v>506</v>
      </c>
      <c r="D248" s="76" t="s">
        <v>16</v>
      </c>
      <c r="E248" s="76" t="s">
        <v>88</v>
      </c>
      <c r="F248" s="77" t="b">
        <v>1</v>
      </c>
      <c r="G248" s="76" t="s">
        <v>200</v>
      </c>
      <c r="H248" s="76" t="s">
        <v>45</v>
      </c>
      <c r="I248" s="78">
        <v>26115173</v>
      </c>
      <c r="J248" s="87">
        <v>90</v>
      </c>
      <c r="K248" s="87">
        <v>89</v>
      </c>
      <c r="L248" s="90">
        <v>69329</v>
      </c>
      <c r="M248" s="62"/>
      <c r="N248" s="87"/>
      <c r="P248" s="78">
        <f t="shared" si="52"/>
        <v>26115173</v>
      </c>
      <c r="Q248" s="80">
        <f t="shared" si="53"/>
        <v>69329</v>
      </c>
      <c r="R248" s="81">
        <f t="shared" si="39"/>
        <v>376.684691831701</v>
      </c>
      <c r="S248" s="80">
        <f t="shared" si="54"/>
        <v>770.3222222222222</v>
      </c>
      <c r="T248" s="78">
        <f t="shared" si="55"/>
        <v>290168.5888888889</v>
      </c>
      <c r="U248" s="87"/>
    </row>
    <row r="249" spans="1:21" ht="15">
      <c r="A249" s="76" t="s">
        <v>507</v>
      </c>
      <c r="B249" s="76" t="s">
        <v>508</v>
      </c>
      <c r="C249" s="76" t="s">
        <v>509</v>
      </c>
      <c r="D249" s="76" t="s">
        <v>16</v>
      </c>
      <c r="E249" s="76" t="s">
        <v>88</v>
      </c>
      <c r="F249" s="77" t="b">
        <v>1</v>
      </c>
      <c r="G249" s="76" t="s">
        <v>200</v>
      </c>
      <c r="H249" s="76" t="s">
        <v>45</v>
      </c>
      <c r="I249" s="78">
        <v>20480461</v>
      </c>
      <c r="J249" s="87">
        <v>81</v>
      </c>
      <c r="K249" s="87">
        <v>80</v>
      </c>
      <c r="L249" s="90">
        <v>67148</v>
      </c>
      <c r="M249" s="62"/>
      <c r="N249" s="87"/>
      <c r="P249" s="78">
        <f t="shared" si="52"/>
        <v>20480461</v>
      </c>
      <c r="Q249" s="80">
        <f t="shared" si="53"/>
        <v>67148</v>
      </c>
      <c r="R249" s="81">
        <f t="shared" si="39"/>
        <v>305.004780484899</v>
      </c>
      <c r="S249" s="80">
        <f t="shared" si="54"/>
        <v>828.9876543209876</v>
      </c>
      <c r="T249" s="78">
        <f t="shared" si="55"/>
        <v>252845.19753086418</v>
      </c>
      <c r="U249" s="87"/>
    </row>
    <row r="250" spans="1:21" ht="15">
      <c r="A250" s="76" t="s">
        <v>586</v>
      </c>
      <c r="B250" s="76" t="s">
        <v>587</v>
      </c>
      <c r="C250" s="76" t="s">
        <v>16</v>
      </c>
      <c r="D250" s="76" t="s">
        <v>16</v>
      </c>
      <c r="E250" s="76" t="s">
        <v>88</v>
      </c>
      <c r="F250" s="77" t="b">
        <v>1</v>
      </c>
      <c r="G250" s="76" t="s">
        <v>200</v>
      </c>
      <c r="H250" s="76" t="s">
        <v>45</v>
      </c>
      <c r="I250" s="78">
        <v>20249703</v>
      </c>
      <c r="J250" s="87">
        <v>152</v>
      </c>
      <c r="K250" s="87">
        <v>150</v>
      </c>
      <c r="L250" s="90">
        <v>120466</v>
      </c>
      <c r="M250" s="62"/>
      <c r="N250" s="87"/>
      <c r="P250" s="78">
        <f t="shared" si="52"/>
        <v>20249703</v>
      </c>
      <c r="Q250" s="80">
        <f t="shared" si="53"/>
        <v>120466</v>
      </c>
      <c r="R250" s="81">
        <f t="shared" si="39"/>
        <v>168.09475702687897</v>
      </c>
      <c r="S250" s="80">
        <f t="shared" si="54"/>
        <v>792.5394736842105</v>
      </c>
      <c r="T250" s="78">
        <f t="shared" si="55"/>
        <v>133221.7302631579</v>
      </c>
      <c r="U250" s="87"/>
    </row>
    <row r="251" spans="1:21" ht="15">
      <c r="A251" s="76" t="s">
        <v>698</v>
      </c>
      <c r="B251" s="76" t="s">
        <v>699</v>
      </c>
      <c r="C251" s="76" t="s">
        <v>16</v>
      </c>
      <c r="D251" s="76" t="s">
        <v>16</v>
      </c>
      <c r="E251" s="76" t="s">
        <v>88</v>
      </c>
      <c r="F251" s="77" t="b">
        <v>1</v>
      </c>
      <c r="G251" s="76" t="s">
        <v>200</v>
      </c>
      <c r="H251" s="76" t="s">
        <v>45</v>
      </c>
      <c r="I251" s="78">
        <v>25129933</v>
      </c>
      <c r="J251" s="87">
        <v>81</v>
      </c>
      <c r="K251" s="87">
        <v>80</v>
      </c>
      <c r="L251" s="90">
        <v>74566</v>
      </c>
      <c r="M251" s="62"/>
      <c r="N251" s="87"/>
      <c r="P251" s="78">
        <f t="shared" si="52"/>
        <v>25129933</v>
      </c>
      <c r="Q251" s="80">
        <f t="shared" si="53"/>
        <v>74566</v>
      </c>
      <c r="R251" s="81">
        <f t="shared" si="39"/>
        <v>337.01597242711154</v>
      </c>
      <c r="S251" s="80">
        <f t="shared" si="54"/>
        <v>920.5679012345679</v>
      </c>
      <c r="T251" s="78">
        <f t="shared" si="55"/>
        <v>310246.0864197531</v>
      </c>
      <c r="U251" s="87"/>
    </row>
    <row r="252" spans="1:21" ht="15">
      <c r="A252" s="76" t="s">
        <v>723</v>
      </c>
      <c r="B252" s="76" t="s">
        <v>724</v>
      </c>
      <c r="C252" s="76" t="s">
        <v>725</v>
      </c>
      <c r="D252" s="76" t="s">
        <v>16</v>
      </c>
      <c r="E252" s="76" t="s">
        <v>88</v>
      </c>
      <c r="F252" s="77" t="b">
        <v>1</v>
      </c>
      <c r="G252" s="76" t="s">
        <v>200</v>
      </c>
      <c r="H252" s="76" t="s">
        <v>45</v>
      </c>
      <c r="I252" s="78">
        <v>7905021</v>
      </c>
      <c r="J252" s="87">
        <v>18</v>
      </c>
      <c r="K252" s="87">
        <v>17</v>
      </c>
      <c r="L252" s="90">
        <v>22438</v>
      </c>
      <c r="M252" s="62"/>
      <c r="N252" s="87"/>
      <c r="P252" s="78">
        <f t="shared" si="52"/>
        <v>7905021</v>
      </c>
      <c r="Q252" s="80">
        <f t="shared" si="53"/>
        <v>22438</v>
      </c>
      <c r="R252" s="81">
        <f t="shared" si="39"/>
        <v>352.30506283982527</v>
      </c>
      <c r="S252" s="80">
        <f t="shared" si="54"/>
        <v>1246.5555555555557</v>
      </c>
      <c r="T252" s="78">
        <f t="shared" si="55"/>
        <v>439167.8333333333</v>
      </c>
      <c r="U252" s="87"/>
    </row>
    <row r="253" spans="1:21" ht="15">
      <c r="A253" s="76" t="s">
        <v>771</v>
      </c>
      <c r="B253" s="76" t="s">
        <v>772</v>
      </c>
      <c r="C253" s="76" t="s">
        <v>16</v>
      </c>
      <c r="D253" s="76" t="s">
        <v>16</v>
      </c>
      <c r="E253" s="76" t="s">
        <v>88</v>
      </c>
      <c r="F253" s="77" t="b">
        <v>1</v>
      </c>
      <c r="G253" s="76" t="s">
        <v>200</v>
      </c>
      <c r="H253" s="76" t="s">
        <v>45</v>
      </c>
      <c r="I253" s="78">
        <v>45818130</v>
      </c>
      <c r="J253" s="87">
        <v>150</v>
      </c>
      <c r="K253" s="87">
        <v>150</v>
      </c>
      <c r="L253" s="90">
        <v>113285</v>
      </c>
      <c r="M253" s="62"/>
      <c r="N253" s="87"/>
      <c r="P253" s="78">
        <f t="shared" si="52"/>
        <v>45818130</v>
      </c>
      <c r="Q253" s="80">
        <f t="shared" si="53"/>
        <v>113285</v>
      </c>
      <c r="R253" s="81">
        <f t="shared" si="39"/>
        <v>404.4501037207044</v>
      </c>
      <c r="S253" s="80">
        <f t="shared" si="54"/>
        <v>755.2333333333333</v>
      </c>
      <c r="T253" s="78">
        <f t="shared" si="55"/>
        <v>305454.2</v>
      </c>
      <c r="U253" s="87"/>
    </row>
    <row r="254" spans="1:21" ht="15">
      <c r="A254" s="76" t="s">
        <v>779</v>
      </c>
      <c r="B254" s="76" t="s">
        <v>780</v>
      </c>
      <c r="C254" s="76" t="s">
        <v>16</v>
      </c>
      <c r="D254" s="76" t="s">
        <v>16</v>
      </c>
      <c r="E254" s="76" t="s">
        <v>88</v>
      </c>
      <c r="F254" s="77" t="b">
        <v>1</v>
      </c>
      <c r="G254" s="76" t="s">
        <v>200</v>
      </c>
      <c r="H254" s="76" t="s">
        <v>45</v>
      </c>
      <c r="I254" s="78">
        <v>25120065</v>
      </c>
      <c r="J254" s="87">
        <v>138</v>
      </c>
      <c r="K254" s="87">
        <v>136</v>
      </c>
      <c r="L254" s="90">
        <v>129236</v>
      </c>
      <c r="M254" s="62"/>
      <c r="N254" s="87"/>
      <c r="P254" s="78">
        <f t="shared" si="52"/>
        <v>25120065</v>
      </c>
      <c r="Q254" s="80">
        <f t="shared" si="53"/>
        <v>129236</v>
      </c>
      <c r="R254" s="81">
        <f t="shared" si="39"/>
        <v>194.3735878547773</v>
      </c>
      <c r="S254" s="80">
        <f t="shared" si="54"/>
        <v>936.4927536231884</v>
      </c>
      <c r="T254" s="78">
        <f t="shared" si="55"/>
        <v>182029.45652173914</v>
      </c>
      <c r="U254" s="87"/>
    </row>
    <row r="255" spans="1:21" ht="15">
      <c r="A255" s="76"/>
      <c r="B255" s="76"/>
      <c r="C255" s="76"/>
      <c r="D255" s="76"/>
      <c r="E255" s="76"/>
      <c r="F255" s="77"/>
      <c r="G255" s="76"/>
      <c r="H255" s="76"/>
      <c r="I255" s="78"/>
      <c r="J255" s="87"/>
      <c r="K255" s="87"/>
      <c r="L255" s="90"/>
      <c r="M255" s="62"/>
      <c r="N255" s="87"/>
      <c r="P255" s="91">
        <f>SUM(P245:P254)</f>
        <v>199061972</v>
      </c>
      <c r="Q255" s="92">
        <f>SUM(Q245:Q254)</f>
        <v>707604</v>
      </c>
      <c r="R255" s="85">
        <f>P255/Q255</f>
        <v>281.31832493880756</v>
      </c>
      <c r="U255" s="87"/>
    </row>
    <row r="256" spans="1:21" ht="15">
      <c r="A256" s="76"/>
      <c r="B256" s="76"/>
      <c r="C256" s="76"/>
      <c r="D256" s="76"/>
      <c r="E256" s="76"/>
      <c r="F256" s="77"/>
      <c r="G256" s="76"/>
      <c r="H256" s="76"/>
      <c r="I256" s="78"/>
      <c r="J256" s="87"/>
      <c r="K256" s="87"/>
      <c r="L256" s="90"/>
      <c r="M256" s="62"/>
      <c r="N256" s="87"/>
      <c r="R256" s="81"/>
      <c r="U256" s="87"/>
    </row>
    <row r="257" spans="1:21" ht="15">
      <c r="A257" s="76" t="s">
        <v>631</v>
      </c>
      <c r="B257" s="76" t="s">
        <v>632</v>
      </c>
      <c r="C257" s="76" t="s">
        <v>633</v>
      </c>
      <c r="D257" s="76" t="s">
        <v>58</v>
      </c>
      <c r="E257" s="76" t="s">
        <v>945</v>
      </c>
      <c r="F257" s="77" t="b">
        <v>1</v>
      </c>
      <c r="G257" s="76" t="s">
        <v>200</v>
      </c>
      <c r="H257" s="76" t="s">
        <v>45</v>
      </c>
      <c r="I257" s="78">
        <v>17806894</v>
      </c>
      <c r="J257" s="87">
        <v>72</v>
      </c>
      <c r="K257" s="87">
        <v>71</v>
      </c>
      <c r="L257" s="90">
        <v>52116</v>
      </c>
      <c r="M257" s="62"/>
      <c r="N257" s="87"/>
      <c r="P257" s="78">
        <f>IF(O257&gt;0,O257,I257)</f>
        <v>17806894</v>
      </c>
      <c r="Q257" s="80">
        <f>IF(M257&gt;0,M257,L257)</f>
        <v>52116</v>
      </c>
      <c r="R257" s="81">
        <f t="shared" si="39"/>
        <v>341.67806431805974</v>
      </c>
      <c r="S257" s="80">
        <f>Q257/J257</f>
        <v>723.8333333333334</v>
      </c>
      <c r="T257" s="78">
        <f>P257/J257</f>
        <v>247317.97222222222</v>
      </c>
      <c r="U257" s="87"/>
    </row>
    <row r="258" spans="1:21" ht="15">
      <c r="A258" s="76" t="s">
        <v>744</v>
      </c>
      <c r="B258" s="76" t="s">
        <v>745</v>
      </c>
      <c r="C258" s="76" t="s">
        <v>633</v>
      </c>
      <c r="D258" s="76" t="s">
        <v>58</v>
      </c>
      <c r="E258" s="76" t="s">
        <v>945</v>
      </c>
      <c r="F258" s="77" t="b">
        <v>1</v>
      </c>
      <c r="G258" s="76" t="s">
        <v>200</v>
      </c>
      <c r="H258" s="76" t="s">
        <v>45</v>
      </c>
      <c r="I258" s="78">
        <v>10167145</v>
      </c>
      <c r="J258" s="87">
        <v>31</v>
      </c>
      <c r="K258" s="87">
        <v>30</v>
      </c>
      <c r="L258" s="90">
        <v>31774</v>
      </c>
      <c r="M258" s="62"/>
      <c r="N258" s="87"/>
      <c r="P258" s="78">
        <f>IF(O258&gt;0,O258,I258)</f>
        <v>10167145</v>
      </c>
      <c r="Q258" s="80">
        <f>IF(M258&gt;0,M258,L258)</f>
        <v>31774</v>
      </c>
      <c r="R258" s="81">
        <f t="shared" si="39"/>
        <v>319.9831623339838</v>
      </c>
      <c r="S258" s="80">
        <f>Q258/J258</f>
        <v>1024.967741935484</v>
      </c>
      <c r="T258" s="78">
        <f>P258/J258</f>
        <v>327972.4193548387</v>
      </c>
      <c r="U258" s="87"/>
    </row>
    <row r="259" spans="1:21" ht="15">
      <c r="A259" s="76"/>
      <c r="B259" s="76"/>
      <c r="C259" s="76"/>
      <c r="D259" s="76"/>
      <c r="E259" s="76"/>
      <c r="F259" s="77"/>
      <c r="G259" s="76"/>
      <c r="H259" s="76"/>
      <c r="I259" s="78"/>
      <c r="J259" s="87"/>
      <c r="K259" s="87"/>
      <c r="L259" s="90"/>
      <c r="M259" s="62"/>
      <c r="N259" s="87"/>
      <c r="P259" s="91">
        <f>SUM(P257:P258)</f>
        <v>27974039</v>
      </c>
      <c r="Q259" s="92">
        <f>SUM(Q257:Q258)</f>
        <v>83890</v>
      </c>
      <c r="R259" s="85">
        <f>P259/Q259</f>
        <v>333.4609488616045</v>
      </c>
      <c r="U259" s="87"/>
    </row>
    <row r="260" spans="1:21" ht="15">
      <c r="A260" s="76"/>
      <c r="B260" s="76"/>
      <c r="C260" s="76"/>
      <c r="D260" s="76"/>
      <c r="E260" s="76"/>
      <c r="F260" s="77"/>
      <c r="G260" s="76"/>
      <c r="H260" s="76"/>
      <c r="I260" s="78"/>
      <c r="J260" s="87"/>
      <c r="K260" s="87"/>
      <c r="L260" s="90"/>
      <c r="M260" s="62"/>
      <c r="N260" s="87"/>
      <c r="R260" s="81"/>
      <c r="U260" s="87"/>
    </row>
    <row r="261" spans="1:21" ht="15">
      <c r="A261" s="76" t="s">
        <v>344</v>
      </c>
      <c r="B261" s="76" t="s">
        <v>345</v>
      </c>
      <c r="C261" s="76" t="s">
        <v>243</v>
      </c>
      <c r="D261" s="76" t="s">
        <v>9</v>
      </c>
      <c r="E261" s="76" t="s">
        <v>112</v>
      </c>
      <c r="F261" s="77" t="b">
        <v>1</v>
      </c>
      <c r="G261" s="76" t="s">
        <v>71</v>
      </c>
      <c r="H261" s="76" t="s">
        <v>45</v>
      </c>
      <c r="I261" s="78">
        <v>18165550</v>
      </c>
      <c r="J261" s="60">
        <v>65</v>
      </c>
      <c r="K261" s="60">
        <v>64</v>
      </c>
      <c r="L261" s="70">
        <v>81072</v>
      </c>
      <c r="M261" s="62"/>
      <c r="N261" s="87"/>
      <c r="O261" s="78">
        <v>18017239</v>
      </c>
      <c r="P261" s="78">
        <f aca="true" t="shared" si="56" ref="P261:P270">IF(O261&gt;0,O261,I261)</f>
        <v>18017239</v>
      </c>
      <c r="Q261" s="80">
        <f aca="true" t="shared" si="57" ref="Q261:Q270">IF(M261&gt;0,M261,L261)</f>
        <v>81072</v>
      </c>
      <c r="R261" s="81">
        <f aca="true" t="shared" si="58" ref="R261:R320">P261/Q261</f>
        <v>222.23750493388593</v>
      </c>
      <c r="S261" s="80">
        <f aca="true" t="shared" si="59" ref="S261:S270">Q261/J261</f>
        <v>1247.2615384615385</v>
      </c>
      <c r="T261" s="78">
        <f aca="true" t="shared" si="60" ref="T261:T270">P261/J261</f>
        <v>277188.2923076923</v>
      </c>
      <c r="U261" s="87"/>
    </row>
    <row r="262" spans="1:21" ht="15">
      <c r="A262" s="76" t="s">
        <v>414</v>
      </c>
      <c r="B262" s="76" t="s">
        <v>415</v>
      </c>
      <c r="C262" s="76" t="s">
        <v>243</v>
      </c>
      <c r="D262" s="76" t="s">
        <v>9</v>
      </c>
      <c r="E262" s="76" t="s">
        <v>112</v>
      </c>
      <c r="F262" s="77" t="b">
        <v>1</v>
      </c>
      <c r="G262" s="76" t="s">
        <v>71</v>
      </c>
      <c r="H262" s="76" t="s">
        <v>45</v>
      </c>
      <c r="I262" s="78">
        <v>16541600</v>
      </c>
      <c r="J262" s="60">
        <v>58</v>
      </c>
      <c r="K262" s="60">
        <v>58</v>
      </c>
      <c r="L262" s="70">
        <v>75642</v>
      </c>
      <c r="M262" s="62"/>
      <c r="N262" s="87"/>
      <c r="O262" s="78">
        <v>16074801</v>
      </c>
      <c r="P262" s="78">
        <f t="shared" si="56"/>
        <v>16074801</v>
      </c>
      <c r="Q262" s="80">
        <f t="shared" si="57"/>
        <v>75642</v>
      </c>
      <c r="R262" s="81">
        <f t="shared" si="58"/>
        <v>212.51158086777187</v>
      </c>
      <c r="S262" s="80">
        <f t="shared" si="59"/>
        <v>1304.1724137931035</v>
      </c>
      <c r="T262" s="78">
        <f t="shared" si="60"/>
        <v>277151.7413793103</v>
      </c>
      <c r="U262" s="87"/>
    </row>
    <row r="263" spans="1:21" ht="15">
      <c r="A263" s="76" t="s">
        <v>463</v>
      </c>
      <c r="B263" s="76" t="s">
        <v>464</v>
      </c>
      <c r="C263" s="76" t="s">
        <v>465</v>
      </c>
      <c r="D263" s="76" t="s">
        <v>9</v>
      </c>
      <c r="E263" s="76" t="s">
        <v>112</v>
      </c>
      <c r="F263" s="77" t="b">
        <v>1</v>
      </c>
      <c r="G263" s="76" t="s">
        <v>200</v>
      </c>
      <c r="H263" s="76" t="s">
        <v>45</v>
      </c>
      <c r="I263" s="78">
        <v>19295447</v>
      </c>
      <c r="J263" s="87">
        <v>76</v>
      </c>
      <c r="K263" s="87">
        <v>75</v>
      </c>
      <c r="L263" s="90">
        <v>77855</v>
      </c>
      <c r="M263" s="62"/>
      <c r="N263" s="87"/>
      <c r="P263" s="78">
        <f t="shared" si="56"/>
        <v>19295447</v>
      </c>
      <c r="Q263" s="80">
        <f t="shared" si="57"/>
        <v>77855</v>
      </c>
      <c r="R263" s="81">
        <f t="shared" si="58"/>
        <v>247.83825059405305</v>
      </c>
      <c r="S263" s="80">
        <f t="shared" si="59"/>
        <v>1024.407894736842</v>
      </c>
      <c r="T263" s="78">
        <f t="shared" si="60"/>
        <v>253887.4605263158</v>
      </c>
      <c r="U263" s="87"/>
    </row>
    <row r="264" spans="1:21" ht="15">
      <c r="A264" s="76" t="s">
        <v>466</v>
      </c>
      <c r="B264" s="76" t="s">
        <v>467</v>
      </c>
      <c r="C264" s="76" t="s">
        <v>468</v>
      </c>
      <c r="D264" s="76" t="s">
        <v>9</v>
      </c>
      <c r="E264" s="76" t="s">
        <v>112</v>
      </c>
      <c r="F264" s="77" t="b">
        <v>1</v>
      </c>
      <c r="G264" s="76" t="s">
        <v>71</v>
      </c>
      <c r="H264" s="76" t="s">
        <v>45</v>
      </c>
      <c r="I264" s="78">
        <v>23770661</v>
      </c>
      <c r="J264" s="87">
        <v>90</v>
      </c>
      <c r="K264" s="87">
        <v>89</v>
      </c>
      <c r="L264" s="90">
        <v>66342</v>
      </c>
      <c r="M264" s="62"/>
      <c r="N264" s="87"/>
      <c r="O264" s="78">
        <v>22844076</v>
      </c>
      <c r="P264" s="78">
        <f t="shared" si="56"/>
        <v>22844076</v>
      </c>
      <c r="Q264" s="80">
        <f t="shared" si="57"/>
        <v>66342</v>
      </c>
      <c r="R264" s="81">
        <f t="shared" si="58"/>
        <v>344.3380663832866</v>
      </c>
      <c r="S264" s="80">
        <f t="shared" si="59"/>
        <v>737.1333333333333</v>
      </c>
      <c r="T264" s="78">
        <f t="shared" si="60"/>
        <v>253823.06666666668</v>
      </c>
      <c r="U264" s="87"/>
    </row>
    <row r="265" spans="1:21" ht="15">
      <c r="A265" s="76" t="s">
        <v>555</v>
      </c>
      <c r="B265" s="76" t="s">
        <v>556</v>
      </c>
      <c r="C265" s="76" t="s">
        <v>468</v>
      </c>
      <c r="D265" s="76" t="s">
        <v>9</v>
      </c>
      <c r="E265" s="76" t="s">
        <v>112</v>
      </c>
      <c r="F265" s="77" t="b">
        <v>1</v>
      </c>
      <c r="G265" s="76" t="s">
        <v>200</v>
      </c>
      <c r="H265" s="76" t="s">
        <v>45</v>
      </c>
      <c r="I265" s="78">
        <v>24060877</v>
      </c>
      <c r="J265" s="87">
        <v>50</v>
      </c>
      <c r="K265" s="87">
        <v>49</v>
      </c>
      <c r="L265" s="90">
        <v>58881</v>
      </c>
      <c r="M265" s="62"/>
      <c r="N265" s="87"/>
      <c r="P265" s="78">
        <f t="shared" si="56"/>
        <v>24060877</v>
      </c>
      <c r="Q265" s="80">
        <f t="shared" si="57"/>
        <v>58881</v>
      </c>
      <c r="R265" s="81">
        <f t="shared" si="58"/>
        <v>408.6356719485063</v>
      </c>
      <c r="S265" s="80">
        <f t="shared" si="59"/>
        <v>1177.62</v>
      </c>
      <c r="T265" s="78">
        <f t="shared" si="60"/>
        <v>481217.54</v>
      </c>
      <c r="U265" s="87"/>
    </row>
    <row r="266" spans="1:21" ht="15">
      <c r="A266" s="76" t="s">
        <v>643</v>
      </c>
      <c r="B266" s="76" t="s">
        <v>644</v>
      </c>
      <c r="C266" s="76" t="s">
        <v>645</v>
      </c>
      <c r="D266" s="76" t="s">
        <v>9</v>
      </c>
      <c r="E266" s="76" t="s">
        <v>112</v>
      </c>
      <c r="F266" s="77" t="b">
        <v>1</v>
      </c>
      <c r="G266" s="76" t="s">
        <v>200</v>
      </c>
      <c r="H266" s="76" t="s">
        <v>45</v>
      </c>
      <c r="I266" s="78">
        <v>16894683</v>
      </c>
      <c r="J266" s="87">
        <v>42</v>
      </c>
      <c r="K266" s="87">
        <v>41</v>
      </c>
      <c r="L266" s="90">
        <v>55596</v>
      </c>
      <c r="M266" s="62"/>
      <c r="N266" s="87"/>
      <c r="P266" s="78">
        <f t="shared" si="56"/>
        <v>16894683</v>
      </c>
      <c r="Q266" s="80">
        <f t="shared" si="57"/>
        <v>55596</v>
      </c>
      <c r="R266" s="81">
        <f t="shared" si="58"/>
        <v>303.8830671271314</v>
      </c>
      <c r="S266" s="80">
        <f t="shared" si="59"/>
        <v>1323.7142857142858</v>
      </c>
      <c r="T266" s="78">
        <f t="shared" si="60"/>
        <v>402254.35714285716</v>
      </c>
      <c r="U266" s="87"/>
    </row>
    <row r="267" spans="1:21" ht="15">
      <c r="A267" s="76" t="s">
        <v>648</v>
      </c>
      <c r="B267" s="76" t="s">
        <v>649</v>
      </c>
      <c r="C267" s="76" t="s">
        <v>550</v>
      </c>
      <c r="D267" s="76" t="s">
        <v>9</v>
      </c>
      <c r="E267" s="76" t="s">
        <v>112</v>
      </c>
      <c r="F267" s="77" t="b">
        <v>1</v>
      </c>
      <c r="G267" s="76" t="s">
        <v>200</v>
      </c>
      <c r="H267" s="76" t="s">
        <v>45</v>
      </c>
      <c r="I267" s="78">
        <v>17951330</v>
      </c>
      <c r="J267" s="87">
        <v>50</v>
      </c>
      <c r="K267" s="87">
        <v>49</v>
      </c>
      <c r="L267" s="90">
        <v>53155</v>
      </c>
      <c r="M267" s="62"/>
      <c r="N267" s="87"/>
      <c r="P267" s="78">
        <f t="shared" si="56"/>
        <v>17951330</v>
      </c>
      <c r="Q267" s="80">
        <f t="shared" si="57"/>
        <v>53155</v>
      </c>
      <c r="R267" s="81">
        <f t="shared" si="58"/>
        <v>337.71667764086163</v>
      </c>
      <c r="S267" s="80">
        <f t="shared" si="59"/>
        <v>1063.1</v>
      </c>
      <c r="T267" s="78">
        <f t="shared" si="60"/>
        <v>359026.6</v>
      </c>
      <c r="U267" s="87"/>
    </row>
    <row r="268" spans="1:21" ht="15">
      <c r="A268" s="76" t="s">
        <v>705</v>
      </c>
      <c r="B268" s="76" t="s">
        <v>706</v>
      </c>
      <c r="C268" s="76" t="s">
        <v>468</v>
      </c>
      <c r="D268" s="76" t="s">
        <v>9</v>
      </c>
      <c r="E268" s="76" t="s">
        <v>112</v>
      </c>
      <c r="F268" s="77" t="b">
        <v>1</v>
      </c>
      <c r="G268" s="76" t="s">
        <v>200</v>
      </c>
      <c r="H268" s="76" t="s">
        <v>45</v>
      </c>
      <c r="I268" s="78">
        <v>22149529</v>
      </c>
      <c r="J268" s="87">
        <v>46</v>
      </c>
      <c r="K268" s="87">
        <v>46</v>
      </c>
      <c r="L268" s="90">
        <v>56639</v>
      </c>
      <c r="M268" s="62"/>
      <c r="N268" s="87"/>
      <c r="P268" s="78">
        <f t="shared" si="56"/>
        <v>22149529</v>
      </c>
      <c r="Q268" s="80">
        <f t="shared" si="57"/>
        <v>56639</v>
      </c>
      <c r="R268" s="81">
        <f t="shared" si="58"/>
        <v>391.0649728985328</v>
      </c>
      <c r="S268" s="80">
        <f t="shared" si="59"/>
        <v>1231.2826086956522</v>
      </c>
      <c r="T268" s="78">
        <f t="shared" si="60"/>
        <v>481511.5</v>
      </c>
      <c r="U268" s="87"/>
    </row>
    <row r="269" spans="1:21" ht="15">
      <c r="A269" s="76" t="s">
        <v>752</v>
      </c>
      <c r="B269" s="76" t="s">
        <v>753</v>
      </c>
      <c r="C269" s="76" t="s">
        <v>9</v>
      </c>
      <c r="D269" s="76" t="s">
        <v>9</v>
      </c>
      <c r="E269" s="76" t="s">
        <v>112</v>
      </c>
      <c r="F269" s="77" t="b">
        <v>1</v>
      </c>
      <c r="G269" s="76" t="s">
        <v>200</v>
      </c>
      <c r="H269" s="76" t="s">
        <v>45</v>
      </c>
      <c r="I269" s="78">
        <v>19054756</v>
      </c>
      <c r="J269" s="87">
        <v>80</v>
      </c>
      <c r="K269" s="87">
        <v>79</v>
      </c>
      <c r="L269" s="90">
        <v>88699</v>
      </c>
      <c r="M269" s="62"/>
      <c r="N269" s="87"/>
      <c r="P269" s="78">
        <f t="shared" si="56"/>
        <v>19054756</v>
      </c>
      <c r="Q269" s="80">
        <f t="shared" si="57"/>
        <v>88699</v>
      </c>
      <c r="R269" s="81">
        <f t="shared" si="58"/>
        <v>214.82492474548755</v>
      </c>
      <c r="S269" s="80">
        <f t="shared" si="59"/>
        <v>1108.7375</v>
      </c>
      <c r="T269" s="78">
        <f t="shared" si="60"/>
        <v>238184.45</v>
      </c>
      <c r="U269" s="87"/>
    </row>
    <row r="270" spans="1:21" ht="15">
      <c r="A270" s="93" t="s">
        <v>866</v>
      </c>
      <c r="B270" s="76" t="s">
        <v>867</v>
      </c>
      <c r="C270" s="76" t="s">
        <v>468</v>
      </c>
      <c r="D270" s="76" t="s">
        <v>9</v>
      </c>
      <c r="E270" s="76" t="s">
        <v>112</v>
      </c>
      <c r="F270" s="77" t="b">
        <v>1</v>
      </c>
      <c r="G270" s="76" t="s">
        <v>200</v>
      </c>
      <c r="H270" s="94" t="s">
        <v>45</v>
      </c>
      <c r="I270" s="95">
        <v>20194050</v>
      </c>
      <c r="J270" s="87">
        <v>53</v>
      </c>
      <c r="K270" s="87">
        <v>52</v>
      </c>
      <c r="L270" s="90">
        <v>67038</v>
      </c>
      <c r="M270" s="62"/>
      <c r="N270" s="87"/>
      <c r="P270" s="78">
        <f t="shared" si="56"/>
        <v>20194050</v>
      </c>
      <c r="Q270" s="80">
        <f t="shared" si="57"/>
        <v>67038</v>
      </c>
      <c r="R270" s="81">
        <f t="shared" si="58"/>
        <v>301.2328828425669</v>
      </c>
      <c r="S270" s="80">
        <f t="shared" si="59"/>
        <v>1264.867924528302</v>
      </c>
      <c r="T270" s="78">
        <f t="shared" si="60"/>
        <v>381019.8113207547</v>
      </c>
      <c r="U270" s="87"/>
    </row>
    <row r="271" spans="1:21" ht="15">
      <c r="A271" s="93"/>
      <c r="B271" s="76"/>
      <c r="C271" s="76"/>
      <c r="D271" s="76"/>
      <c r="E271" s="76"/>
      <c r="F271" s="77"/>
      <c r="G271" s="76"/>
      <c r="H271" s="94"/>
      <c r="I271" s="95"/>
      <c r="J271" s="87"/>
      <c r="K271" s="87"/>
      <c r="L271" s="90"/>
      <c r="M271" s="62"/>
      <c r="N271" s="87"/>
      <c r="P271" s="91">
        <f>SUM(P261:P270)</f>
        <v>196536788</v>
      </c>
      <c r="Q271" s="92">
        <f>SUM(Q261:Q270)</f>
        <v>680919</v>
      </c>
      <c r="R271" s="85">
        <f t="shared" si="58"/>
        <v>288.63460705311496</v>
      </c>
      <c r="U271" s="87"/>
    </row>
    <row r="272" spans="1:21" ht="15">
      <c r="A272" s="93"/>
      <c r="B272" s="76"/>
      <c r="C272" s="76"/>
      <c r="D272" s="76"/>
      <c r="E272" s="76"/>
      <c r="F272" s="77"/>
      <c r="G272" s="76"/>
      <c r="H272" s="94"/>
      <c r="I272" s="95"/>
      <c r="J272" s="87"/>
      <c r="K272" s="87"/>
      <c r="L272" s="90"/>
      <c r="M272" s="62"/>
      <c r="N272" s="87"/>
      <c r="R272" s="81"/>
      <c r="U272" s="87"/>
    </row>
    <row r="273" spans="1:21" ht="15">
      <c r="A273" s="76" t="s">
        <v>75</v>
      </c>
      <c r="B273" s="76" t="s">
        <v>76</v>
      </c>
      <c r="C273" s="76" t="s">
        <v>77</v>
      </c>
      <c r="D273" s="76" t="s">
        <v>0</v>
      </c>
      <c r="E273" s="76" t="s">
        <v>0</v>
      </c>
      <c r="F273" s="77" t="b">
        <v>1</v>
      </c>
      <c r="G273" s="76" t="s">
        <v>71</v>
      </c>
      <c r="H273" s="76" t="s">
        <v>45</v>
      </c>
      <c r="I273" s="78">
        <v>18394067</v>
      </c>
      <c r="J273" s="60">
        <v>80</v>
      </c>
      <c r="K273" s="60">
        <v>79</v>
      </c>
      <c r="L273" s="70">
        <v>66057</v>
      </c>
      <c r="M273" s="62"/>
      <c r="N273" s="87"/>
      <c r="O273" s="78">
        <v>20556304</v>
      </c>
      <c r="P273" s="78">
        <f aca="true" t="shared" si="61" ref="P273:P294">IF(O273&gt;0,O273,I273)</f>
        <v>20556304</v>
      </c>
      <c r="Q273" s="80">
        <f aca="true" t="shared" si="62" ref="Q273:Q294">IF(M273&gt;0,M273,L273)</f>
        <v>66057</v>
      </c>
      <c r="R273" s="81">
        <f t="shared" si="58"/>
        <v>311.1903961730021</v>
      </c>
      <c r="S273" s="80">
        <f aca="true" t="shared" si="63" ref="S273:S294">Q273/J273</f>
        <v>825.7125</v>
      </c>
      <c r="T273" s="78">
        <f aca="true" t="shared" si="64" ref="T273:T294">P273/J273</f>
        <v>256953.8</v>
      </c>
      <c r="U273" s="87"/>
    </row>
    <row r="274" spans="1:21" ht="15">
      <c r="A274" s="76" t="s">
        <v>207</v>
      </c>
      <c r="B274" s="76" t="s">
        <v>208</v>
      </c>
      <c r="C274" s="76" t="s">
        <v>0</v>
      </c>
      <c r="D274" s="76" t="s">
        <v>0</v>
      </c>
      <c r="E274" s="76" t="s">
        <v>0</v>
      </c>
      <c r="F274" s="77" t="b">
        <v>1</v>
      </c>
      <c r="G274" s="76" t="s">
        <v>71</v>
      </c>
      <c r="H274" s="76" t="s">
        <v>45</v>
      </c>
      <c r="I274" s="78">
        <v>35400226</v>
      </c>
      <c r="J274" s="60">
        <v>71</v>
      </c>
      <c r="K274" s="60">
        <v>69</v>
      </c>
      <c r="L274" s="70">
        <v>166280</v>
      </c>
      <c r="M274" s="61">
        <v>167187</v>
      </c>
      <c r="N274" s="87"/>
      <c r="O274" s="78">
        <v>36671711</v>
      </c>
      <c r="P274" s="78">
        <f t="shared" si="61"/>
        <v>36671711</v>
      </c>
      <c r="Q274" s="80">
        <f t="shared" si="62"/>
        <v>167187</v>
      </c>
      <c r="R274" s="81">
        <f t="shared" si="58"/>
        <v>219.3454694443946</v>
      </c>
      <c r="S274" s="80">
        <f t="shared" si="63"/>
        <v>2354.7464788732395</v>
      </c>
      <c r="T274" s="78">
        <f t="shared" si="64"/>
        <v>516502.9718309859</v>
      </c>
      <c r="U274" s="87" t="s">
        <v>209</v>
      </c>
    </row>
    <row r="275" spans="1:21" ht="15">
      <c r="A275" s="76" t="s">
        <v>220</v>
      </c>
      <c r="B275" s="76" t="s">
        <v>221</v>
      </c>
      <c r="C275" s="76" t="s">
        <v>222</v>
      </c>
      <c r="D275" s="76" t="s">
        <v>0</v>
      </c>
      <c r="E275" s="76" t="s">
        <v>0</v>
      </c>
      <c r="F275" s="77" t="b">
        <v>1</v>
      </c>
      <c r="G275" s="76" t="s">
        <v>71</v>
      </c>
      <c r="H275" s="76" t="s">
        <v>45</v>
      </c>
      <c r="I275" s="78">
        <v>26375963</v>
      </c>
      <c r="J275" s="60">
        <v>80</v>
      </c>
      <c r="K275" s="60">
        <v>79</v>
      </c>
      <c r="L275" s="70">
        <v>174296</v>
      </c>
      <c r="M275" s="61">
        <v>171263</v>
      </c>
      <c r="N275" s="87"/>
      <c r="O275" s="78">
        <v>26656550</v>
      </c>
      <c r="P275" s="78">
        <f t="shared" si="61"/>
        <v>26656550</v>
      </c>
      <c r="Q275" s="80">
        <f t="shared" si="62"/>
        <v>171263</v>
      </c>
      <c r="R275" s="81">
        <f t="shared" si="58"/>
        <v>155.6468706025236</v>
      </c>
      <c r="S275" s="80">
        <f t="shared" si="63"/>
        <v>2140.7875</v>
      </c>
      <c r="T275" s="78">
        <f t="shared" si="64"/>
        <v>333206.875</v>
      </c>
      <c r="U275" s="87" t="s">
        <v>223</v>
      </c>
    </row>
    <row r="276" spans="1:21" ht="15">
      <c r="A276" s="76" t="s">
        <v>279</v>
      </c>
      <c r="B276" s="76" t="s">
        <v>280</v>
      </c>
      <c r="C276" s="76" t="s">
        <v>0</v>
      </c>
      <c r="D276" s="76" t="s">
        <v>0</v>
      </c>
      <c r="E276" s="76" t="s">
        <v>0</v>
      </c>
      <c r="F276" s="77" t="b">
        <v>1</v>
      </c>
      <c r="G276" s="76" t="s">
        <v>71</v>
      </c>
      <c r="H276" s="76" t="s">
        <v>45</v>
      </c>
      <c r="I276" s="78">
        <v>38359785</v>
      </c>
      <c r="J276" s="60">
        <v>85</v>
      </c>
      <c r="K276" s="60">
        <v>84</v>
      </c>
      <c r="L276" s="70">
        <v>93715</v>
      </c>
      <c r="M276" s="61">
        <v>152846</v>
      </c>
      <c r="N276" s="87"/>
      <c r="O276" s="78">
        <v>38254583</v>
      </c>
      <c r="P276" s="78">
        <f t="shared" si="61"/>
        <v>38254583</v>
      </c>
      <c r="Q276" s="80">
        <f t="shared" si="62"/>
        <v>152846</v>
      </c>
      <c r="R276" s="81">
        <f t="shared" si="58"/>
        <v>250.28187194954398</v>
      </c>
      <c r="S276" s="80">
        <f t="shared" si="63"/>
        <v>1798.1882352941177</v>
      </c>
      <c r="T276" s="78">
        <f t="shared" si="64"/>
        <v>450053.91764705884</v>
      </c>
      <c r="U276" s="87" t="s">
        <v>281</v>
      </c>
    </row>
    <row r="277" spans="1:21" ht="15">
      <c r="A277" s="76" t="s">
        <v>339</v>
      </c>
      <c r="B277" s="76" t="s">
        <v>340</v>
      </c>
      <c r="C277" s="76" t="s">
        <v>341</v>
      </c>
      <c r="D277" s="76" t="s">
        <v>0</v>
      </c>
      <c r="E277" s="76" t="s">
        <v>0</v>
      </c>
      <c r="F277" s="77" t="b">
        <v>1</v>
      </c>
      <c r="G277" s="76" t="s">
        <v>71</v>
      </c>
      <c r="H277" s="76" t="s">
        <v>45</v>
      </c>
      <c r="I277" s="78">
        <v>17238353</v>
      </c>
      <c r="J277" s="60">
        <v>42</v>
      </c>
      <c r="K277" s="60">
        <v>41</v>
      </c>
      <c r="L277" s="70">
        <v>36949</v>
      </c>
      <c r="M277" s="62">
        <v>39060</v>
      </c>
      <c r="N277" s="87"/>
      <c r="O277" s="78">
        <v>17309593</v>
      </c>
      <c r="P277" s="78">
        <f t="shared" si="61"/>
        <v>17309593</v>
      </c>
      <c r="Q277" s="80">
        <f t="shared" si="62"/>
        <v>39060</v>
      </c>
      <c r="R277" s="81">
        <f t="shared" si="58"/>
        <v>443.15394265232976</v>
      </c>
      <c r="S277" s="80">
        <f t="shared" si="63"/>
        <v>930</v>
      </c>
      <c r="T277" s="78">
        <f t="shared" si="64"/>
        <v>412133.1666666667</v>
      </c>
      <c r="U277" s="87"/>
    </row>
    <row r="278" spans="1:21" ht="15">
      <c r="A278" s="76" t="s">
        <v>365</v>
      </c>
      <c r="B278" s="76" t="s">
        <v>366</v>
      </c>
      <c r="C278" s="76" t="s">
        <v>367</v>
      </c>
      <c r="D278" s="76" t="s">
        <v>0</v>
      </c>
      <c r="E278" s="76" t="s">
        <v>0</v>
      </c>
      <c r="F278" s="77" t="b">
        <v>1</v>
      </c>
      <c r="G278" s="76" t="s">
        <v>71</v>
      </c>
      <c r="H278" s="76" t="s">
        <v>45</v>
      </c>
      <c r="I278" s="78">
        <v>11137579</v>
      </c>
      <c r="J278" s="60">
        <v>36</v>
      </c>
      <c r="K278" s="60">
        <v>35</v>
      </c>
      <c r="L278" s="70">
        <v>45741</v>
      </c>
      <c r="M278" s="62"/>
      <c r="N278" s="87"/>
      <c r="O278" s="78">
        <v>11828332</v>
      </c>
      <c r="P278" s="78">
        <f t="shared" si="61"/>
        <v>11828332</v>
      </c>
      <c r="Q278" s="80">
        <f t="shared" si="62"/>
        <v>45741</v>
      </c>
      <c r="R278" s="81">
        <f t="shared" si="58"/>
        <v>258.59364683762925</v>
      </c>
      <c r="S278" s="80">
        <f t="shared" si="63"/>
        <v>1270.5833333333333</v>
      </c>
      <c r="T278" s="78">
        <f t="shared" si="64"/>
        <v>328564.77777777775</v>
      </c>
      <c r="U278" s="87"/>
    </row>
    <row r="279" spans="1:21" ht="15">
      <c r="A279" s="76" t="s">
        <v>377</v>
      </c>
      <c r="B279" s="76" t="s">
        <v>378</v>
      </c>
      <c r="C279" s="76" t="s">
        <v>0</v>
      </c>
      <c r="D279" s="76" t="s">
        <v>0</v>
      </c>
      <c r="E279" s="76" t="s">
        <v>0</v>
      </c>
      <c r="F279" s="77" t="b">
        <v>1</v>
      </c>
      <c r="G279" s="76" t="s">
        <v>71</v>
      </c>
      <c r="H279" s="76" t="s">
        <v>45</v>
      </c>
      <c r="I279" s="78">
        <v>31438112</v>
      </c>
      <c r="J279" s="60">
        <v>89</v>
      </c>
      <c r="K279" s="60">
        <v>88</v>
      </c>
      <c r="L279" s="70">
        <v>152799</v>
      </c>
      <c r="M279" s="62"/>
      <c r="N279" s="87"/>
      <c r="O279" s="78">
        <v>32696788</v>
      </c>
      <c r="P279" s="78">
        <f t="shared" si="61"/>
        <v>32696788</v>
      </c>
      <c r="Q279" s="80">
        <f t="shared" si="62"/>
        <v>152799</v>
      </c>
      <c r="R279" s="81">
        <f t="shared" si="58"/>
        <v>213.985615089104</v>
      </c>
      <c r="S279" s="80">
        <f t="shared" si="63"/>
        <v>1716.8426966292134</v>
      </c>
      <c r="T279" s="78">
        <f t="shared" si="64"/>
        <v>367379.6404494382</v>
      </c>
      <c r="U279" s="87"/>
    </row>
    <row r="280" spans="1:21" ht="15">
      <c r="A280" s="76" t="s">
        <v>421</v>
      </c>
      <c r="B280" s="76" t="s">
        <v>422</v>
      </c>
      <c r="C280" s="76" t="s">
        <v>423</v>
      </c>
      <c r="D280" s="76" t="s">
        <v>0</v>
      </c>
      <c r="E280" s="76" t="s">
        <v>0</v>
      </c>
      <c r="F280" s="77" t="b">
        <v>1</v>
      </c>
      <c r="G280" s="76" t="s">
        <v>200</v>
      </c>
      <c r="H280" s="76" t="s">
        <v>45</v>
      </c>
      <c r="I280" s="78">
        <v>19395663</v>
      </c>
      <c r="J280" s="60">
        <v>45</v>
      </c>
      <c r="K280" s="60">
        <v>44</v>
      </c>
      <c r="L280" s="70">
        <v>58478</v>
      </c>
      <c r="M280" s="62"/>
      <c r="N280" s="87"/>
      <c r="P280" s="78">
        <f t="shared" si="61"/>
        <v>19395663</v>
      </c>
      <c r="Q280" s="80">
        <f t="shared" si="62"/>
        <v>58478</v>
      </c>
      <c r="R280" s="81">
        <f t="shared" si="58"/>
        <v>331.67452717261193</v>
      </c>
      <c r="S280" s="80">
        <f t="shared" si="63"/>
        <v>1299.5111111111112</v>
      </c>
      <c r="T280" s="78">
        <f t="shared" si="64"/>
        <v>431014.73333333334</v>
      </c>
      <c r="U280" s="87"/>
    </row>
    <row r="281" spans="1:21" ht="15">
      <c r="A281" s="76" t="s">
        <v>435</v>
      </c>
      <c r="B281" s="76" t="s">
        <v>436</v>
      </c>
      <c r="C281" s="76" t="s">
        <v>0</v>
      </c>
      <c r="D281" s="76" t="s">
        <v>0</v>
      </c>
      <c r="E281" s="76" t="s">
        <v>0</v>
      </c>
      <c r="F281" s="77" t="b">
        <v>1</v>
      </c>
      <c r="G281" s="76" t="s">
        <v>200</v>
      </c>
      <c r="H281" s="76" t="s">
        <v>45</v>
      </c>
      <c r="I281" s="78">
        <v>25094001</v>
      </c>
      <c r="J281" s="87">
        <v>88</v>
      </c>
      <c r="K281" s="87">
        <v>87</v>
      </c>
      <c r="L281" s="90">
        <v>83546</v>
      </c>
      <c r="M281" s="62"/>
      <c r="N281" s="87"/>
      <c r="P281" s="78">
        <f t="shared" si="61"/>
        <v>25094001</v>
      </c>
      <c r="Q281" s="80">
        <f t="shared" si="62"/>
        <v>83546</v>
      </c>
      <c r="R281" s="81">
        <f t="shared" si="58"/>
        <v>300.36148947885</v>
      </c>
      <c r="S281" s="80">
        <f t="shared" si="63"/>
        <v>949.3863636363636</v>
      </c>
      <c r="T281" s="78">
        <f t="shared" si="64"/>
        <v>285159.1022727273</v>
      </c>
      <c r="U281" s="87"/>
    </row>
    <row r="282" spans="1:21" ht="15">
      <c r="A282" s="76" t="s">
        <v>479</v>
      </c>
      <c r="B282" s="76" t="s">
        <v>480</v>
      </c>
      <c r="C282" s="76" t="s">
        <v>481</v>
      </c>
      <c r="D282" s="76" t="s">
        <v>0</v>
      </c>
      <c r="E282" s="76" t="s">
        <v>0</v>
      </c>
      <c r="F282" s="77" t="b">
        <v>1</v>
      </c>
      <c r="G282" s="76" t="s">
        <v>71</v>
      </c>
      <c r="H282" s="76" t="s">
        <v>45</v>
      </c>
      <c r="I282" s="78">
        <v>33359367</v>
      </c>
      <c r="J282" s="87">
        <v>103</v>
      </c>
      <c r="K282" s="87">
        <v>100</v>
      </c>
      <c r="L282" s="90">
        <v>88993</v>
      </c>
      <c r="M282" s="61">
        <v>92112</v>
      </c>
      <c r="N282" s="87"/>
      <c r="O282" s="78">
        <v>30684120</v>
      </c>
      <c r="P282" s="78">
        <f t="shared" si="61"/>
        <v>30684120</v>
      </c>
      <c r="Q282" s="80">
        <f t="shared" si="62"/>
        <v>92112</v>
      </c>
      <c r="R282" s="81">
        <f t="shared" si="58"/>
        <v>333.11750911933296</v>
      </c>
      <c r="S282" s="80">
        <f t="shared" si="63"/>
        <v>894.2912621359224</v>
      </c>
      <c r="T282" s="78">
        <f t="shared" si="64"/>
        <v>297904.07766990294</v>
      </c>
      <c r="U282" s="87"/>
    </row>
    <row r="283" spans="1:21" ht="15">
      <c r="A283" s="76" t="s">
        <v>492</v>
      </c>
      <c r="B283" s="76" t="s">
        <v>493</v>
      </c>
      <c r="C283" s="76" t="s">
        <v>0</v>
      </c>
      <c r="D283" s="76" t="s">
        <v>0</v>
      </c>
      <c r="E283" s="76" t="s">
        <v>0</v>
      </c>
      <c r="F283" s="77" t="b">
        <v>1</v>
      </c>
      <c r="G283" s="76" t="s">
        <v>200</v>
      </c>
      <c r="H283" s="76" t="s">
        <v>45</v>
      </c>
      <c r="I283" s="78">
        <v>35149742</v>
      </c>
      <c r="J283" s="87">
        <v>65</v>
      </c>
      <c r="K283" s="87">
        <v>63</v>
      </c>
      <c r="L283" s="90">
        <v>115762</v>
      </c>
      <c r="M283" s="62"/>
      <c r="N283" s="87"/>
      <c r="P283" s="78">
        <f t="shared" si="61"/>
        <v>35149742</v>
      </c>
      <c r="Q283" s="80">
        <f t="shared" si="62"/>
        <v>115762</v>
      </c>
      <c r="R283" s="81">
        <f t="shared" si="58"/>
        <v>303.63799865240753</v>
      </c>
      <c r="S283" s="80">
        <f t="shared" si="63"/>
        <v>1780.9538461538461</v>
      </c>
      <c r="T283" s="78">
        <f t="shared" si="64"/>
        <v>540765.2615384615</v>
      </c>
      <c r="U283" s="87"/>
    </row>
    <row r="284" spans="1:21" ht="15">
      <c r="A284" s="76" t="s">
        <v>571</v>
      </c>
      <c r="B284" s="76" t="s">
        <v>572</v>
      </c>
      <c r="C284" s="76" t="s">
        <v>423</v>
      </c>
      <c r="D284" s="76" t="s">
        <v>0</v>
      </c>
      <c r="E284" s="76" t="s">
        <v>0</v>
      </c>
      <c r="F284" s="77" t="b">
        <v>1</v>
      </c>
      <c r="G284" s="76" t="s">
        <v>200</v>
      </c>
      <c r="H284" s="76" t="s">
        <v>45</v>
      </c>
      <c r="I284" s="78">
        <v>26259602</v>
      </c>
      <c r="J284" s="87">
        <v>80</v>
      </c>
      <c r="K284" s="87">
        <v>79</v>
      </c>
      <c r="L284" s="90">
        <v>92549</v>
      </c>
      <c r="M284" s="62"/>
      <c r="N284" s="87"/>
      <c r="P284" s="78">
        <f t="shared" si="61"/>
        <v>26259602</v>
      </c>
      <c r="Q284" s="80">
        <f t="shared" si="62"/>
        <v>92549</v>
      </c>
      <c r="R284" s="81">
        <f t="shared" si="58"/>
        <v>283.7372851138316</v>
      </c>
      <c r="S284" s="80">
        <f t="shared" si="63"/>
        <v>1156.8625</v>
      </c>
      <c r="T284" s="78">
        <f t="shared" si="64"/>
        <v>328245.025</v>
      </c>
      <c r="U284" s="87"/>
    </row>
    <row r="285" spans="1:21" ht="15">
      <c r="A285" s="76" t="s">
        <v>591</v>
      </c>
      <c r="B285" s="76" t="s">
        <v>592</v>
      </c>
      <c r="C285" s="76" t="s">
        <v>0</v>
      </c>
      <c r="D285" s="76" t="s">
        <v>0</v>
      </c>
      <c r="E285" s="76" t="s">
        <v>0</v>
      </c>
      <c r="F285" s="77" t="b">
        <v>1</v>
      </c>
      <c r="G285" s="76" t="s">
        <v>200</v>
      </c>
      <c r="H285" s="76" t="s">
        <v>45</v>
      </c>
      <c r="I285" s="78">
        <v>58727607</v>
      </c>
      <c r="J285" s="87">
        <v>140</v>
      </c>
      <c r="K285" s="87">
        <v>139</v>
      </c>
      <c r="L285" s="90">
        <v>83120</v>
      </c>
      <c r="M285" s="62"/>
      <c r="N285" s="87"/>
      <c r="P285" s="78">
        <f t="shared" si="61"/>
        <v>58727607</v>
      </c>
      <c r="Q285" s="80">
        <f t="shared" si="62"/>
        <v>83120</v>
      </c>
      <c r="R285" s="81">
        <f t="shared" si="58"/>
        <v>706.5400264677575</v>
      </c>
      <c r="S285" s="80">
        <f t="shared" si="63"/>
        <v>593.7142857142857</v>
      </c>
      <c r="T285" s="78">
        <f t="shared" si="64"/>
        <v>419482.90714285715</v>
      </c>
      <c r="U285" s="87"/>
    </row>
    <row r="286" spans="1:21" ht="15">
      <c r="A286" s="76" t="s">
        <v>619</v>
      </c>
      <c r="B286" s="76" t="s">
        <v>620</v>
      </c>
      <c r="C286" s="76" t="s">
        <v>222</v>
      </c>
      <c r="D286" s="76" t="s">
        <v>0</v>
      </c>
      <c r="E286" s="76" t="s">
        <v>0</v>
      </c>
      <c r="F286" s="77" t="b">
        <v>1</v>
      </c>
      <c r="G286" s="76" t="s">
        <v>200</v>
      </c>
      <c r="H286" s="76" t="s">
        <v>45</v>
      </c>
      <c r="I286" s="78">
        <v>28050556</v>
      </c>
      <c r="J286" s="87">
        <v>55</v>
      </c>
      <c r="K286" s="87">
        <v>54</v>
      </c>
      <c r="L286" s="90">
        <v>61740</v>
      </c>
      <c r="M286" s="62"/>
      <c r="N286" s="87"/>
      <c r="P286" s="78">
        <f t="shared" si="61"/>
        <v>28050556</v>
      </c>
      <c r="Q286" s="80">
        <f t="shared" si="62"/>
        <v>61740</v>
      </c>
      <c r="R286" s="81">
        <f t="shared" si="58"/>
        <v>454.3335924846129</v>
      </c>
      <c r="S286" s="80">
        <f t="shared" si="63"/>
        <v>1122.5454545454545</v>
      </c>
      <c r="T286" s="78">
        <f t="shared" si="64"/>
        <v>510010.10909090907</v>
      </c>
      <c r="U286" s="87"/>
    </row>
    <row r="287" spans="1:21" ht="15">
      <c r="A287" s="76" t="s">
        <v>629</v>
      </c>
      <c r="B287" s="76" t="s">
        <v>630</v>
      </c>
      <c r="C287" s="76" t="s">
        <v>222</v>
      </c>
      <c r="D287" s="76" t="s">
        <v>0</v>
      </c>
      <c r="E287" s="76" t="s">
        <v>0</v>
      </c>
      <c r="F287" s="77" t="b">
        <v>1</v>
      </c>
      <c r="G287" s="76" t="s">
        <v>200</v>
      </c>
      <c r="H287" s="76" t="s">
        <v>45</v>
      </c>
      <c r="I287" s="78">
        <v>15232953</v>
      </c>
      <c r="J287" s="87">
        <v>61</v>
      </c>
      <c r="K287" s="87">
        <v>60</v>
      </c>
      <c r="L287" s="90">
        <v>51672</v>
      </c>
      <c r="M287" s="62"/>
      <c r="N287" s="87"/>
      <c r="P287" s="78">
        <f t="shared" si="61"/>
        <v>15232953</v>
      </c>
      <c r="Q287" s="80">
        <f t="shared" si="62"/>
        <v>51672</v>
      </c>
      <c r="R287" s="81">
        <f t="shared" si="58"/>
        <v>294.80091732466326</v>
      </c>
      <c r="S287" s="80">
        <f t="shared" si="63"/>
        <v>847.0819672131148</v>
      </c>
      <c r="T287" s="78">
        <f t="shared" si="64"/>
        <v>249720.54098360657</v>
      </c>
      <c r="U287" s="87"/>
    </row>
    <row r="288" spans="1:21" ht="15">
      <c r="A288" s="76" t="s">
        <v>677</v>
      </c>
      <c r="B288" s="76" t="s">
        <v>678</v>
      </c>
      <c r="C288" s="76" t="s">
        <v>0</v>
      </c>
      <c r="D288" s="76" t="s">
        <v>0</v>
      </c>
      <c r="E288" s="76" t="s">
        <v>0</v>
      </c>
      <c r="F288" s="77" t="b">
        <v>1</v>
      </c>
      <c r="G288" s="76" t="s">
        <v>200</v>
      </c>
      <c r="H288" s="76" t="s">
        <v>45</v>
      </c>
      <c r="I288" s="78">
        <v>14214686</v>
      </c>
      <c r="J288" s="87">
        <v>50</v>
      </c>
      <c r="K288" s="87">
        <v>49</v>
      </c>
      <c r="L288" s="90">
        <v>44003</v>
      </c>
      <c r="M288" s="62"/>
      <c r="N288" s="87"/>
      <c r="P288" s="78">
        <f t="shared" si="61"/>
        <v>14214686</v>
      </c>
      <c r="Q288" s="80">
        <f t="shared" si="62"/>
        <v>44003</v>
      </c>
      <c r="R288" s="81">
        <f t="shared" si="58"/>
        <v>323.03902006681363</v>
      </c>
      <c r="S288" s="80">
        <f t="shared" si="63"/>
        <v>880.06</v>
      </c>
      <c r="T288" s="78">
        <f t="shared" si="64"/>
        <v>284293.72</v>
      </c>
      <c r="U288" s="87"/>
    </row>
    <row r="289" spans="1:21" ht="15">
      <c r="A289" s="76" t="s">
        <v>693</v>
      </c>
      <c r="B289" s="76" t="s">
        <v>694</v>
      </c>
      <c r="C289" s="76" t="s">
        <v>695</v>
      </c>
      <c r="D289" s="76" t="s">
        <v>0</v>
      </c>
      <c r="E289" s="76" t="s">
        <v>0</v>
      </c>
      <c r="F289" s="77" t="b">
        <v>1</v>
      </c>
      <c r="G289" s="76" t="s">
        <v>200</v>
      </c>
      <c r="H289" s="76" t="s">
        <v>45</v>
      </c>
      <c r="I289" s="78">
        <v>25886865</v>
      </c>
      <c r="J289" s="87">
        <v>77</v>
      </c>
      <c r="K289" s="87">
        <v>76</v>
      </c>
      <c r="L289" s="90">
        <v>90159</v>
      </c>
      <c r="M289" s="62"/>
      <c r="N289" s="87"/>
      <c r="P289" s="78">
        <f t="shared" si="61"/>
        <v>25886865</v>
      </c>
      <c r="Q289" s="80">
        <f t="shared" si="62"/>
        <v>90159</v>
      </c>
      <c r="R289" s="81">
        <f t="shared" si="58"/>
        <v>287.12457990882774</v>
      </c>
      <c r="S289" s="80">
        <f t="shared" si="63"/>
        <v>1170.8961038961038</v>
      </c>
      <c r="T289" s="78">
        <f t="shared" si="64"/>
        <v>336193.05194805196</v>
      </c>
      <c r="U289" s="87"/>
    </row>
    <row r="290" spans="1:21" ht="15">
      <c r="A290" s="76" t="s">
        <v>773</v>
      </c>
      <c r="B290" s="76" t="s">
        <v>774</v>
      </c>
      <c r="C290" s="76" t="s">
        <v>0</v>
      </c>
      <c r="D290" s="76" t="s">
        <v>0</v>
      </c>
      <c r="E290" s="76" t="s">
        <v>0</v>
      </c>
      <c r="F290" s="77" t="b">
        <v>1</v>
      </c>
      <c r="G290" s="76" t="s">
        <v>200</v>
      </c>
      <c r="H290" s="76" t="s">
        <v>45</v>
      </c>
      <c r="I290" s="78">
        <v>43520486</v>
      </c>
      <c r="J290" s="87">
        <v>92</v>
      </c>
      <c r="K290" s="87">
        <v>91</v>
      </c>
      <c r="L290" s="90">
        <v>216116</v>
      </c>
      <c r="M290" s="62"/>
      <c r="N290" s="87"/>
      <c r="P290" s="78">
        <f t="shared" si="61"/>
        <v>43520486</v>
      </c>
      <c r="Q290" s="80">
        <f t="shared" si="62"/>
        <v>216116</v>
      </c>
      <c r="R290" s="81">
        <f t="shared" si="58"/>
        <v>201.3755853338022</v>
      </c>
      <c r="S290" s="80">
        <f t="shared" si="63"/>
        <v>2349.086956521739</v>
      </c>
      <c r="T290" s="78">
        <f t="shared" si="64"/>
        <v>473048.76086956525</v>
      </c>
      <c r="U290" s="99" t="s">
        <v>775</v>
      </c>
    </row>
    <row r="291" spans="1:21" ht="15">
      <c r="A291" s="93" t="s">
        <v>861</v>
      </c>
      <c r="B291" s="76" t="s">
        <v>862</v>
      </c>
      <c r="C291" s="76" t="s">
        <v>863</v>
      </c>
      <c r="D291" s="76" t="s">
        <v>0</v>
      </c>
      <c r="E291" s="76" t="s">
        <v>0</v>
      </c>
      <c r="F291" s="77" t="b">
        <v>1</v>
      </c>
      <c r="G291" s="76" t="s">
        <v>200</v>
      </c>
      <c r="H291" s="94" t="s">
        <v>45</v>
      </c>
      <c r="I291" s="95">
        <v>15360112</v>
      </c>
      <c r="J291" s="87">
        <v>49</v>
      </c>
      <c r="K291" s="87">
        <v>48</v>
      </c>
      <c r="L291" s="90">
        <v>48648</v>
      </c>
      <c r="M291" s="62"/>
      <c r="N291" s="87"/>
      <c r="P291" s="78">
        <f t="shared" si="61"/>
        <v>15360112</v>
      </c>
      <c r="Q291" s="80">
        <f t="shared" si="62"/>
        <v>48648</v>
      </c>
      <c r="R291" s="81">
        <f t="shared" si="58"/>
        <v>315.73984542016115</v>
      </c>
      <c r="S291" s="80">
        <f t="shared" si="63"/>
        <v>992.8163265306123</v>
      </c>
      <c r="T291" s="78">
        <f t="shared" si="64"/>
        <v>313471.67346938775</v>
      </c>
      <c r="U291" s="87"/>
    </row>
    <row r="292" spans="1:21" ht="15">
      <c r="A292" s="93" t="s">
        <v>896</v>
      </c>
      <c r="B292" s="76" t="s">
        <v>897</v>
      </c>
      <c r="C292" s="76" t="s">
        <v>481</v>
      </c>
      <c r="D292" s="76" t="s">
        <v>0</v>
      </c>
      <c r="E292" s="76" t="s">
        <v>0</v>
      </c>
      <c r="F292" s="77" t="b">
        <v>1</v>
      </c>
      <c r="G292" s="76" t="s">
        <v>200</v>
      </c>
      <c r="H292" s="94" t="s">
        <v>45</v>
      </c>
      <c r="I292" s="95">
        <v>24018628</v>
      </c>
      <c r="J292" s="87">
        <v>49</v>
      </c>
      <c r="K292" s="87">
        <v>48</v>
      </c>
      <c r="L292" s="90">
        <v>58945</v>
      </c>
      <c r="M292" s="62"/>
      <c r="N292" s="87"/>
      <c r="P292" s="78">
        <f t="shared" si="61"/>
        <v>24018628</v>
      </c>
      <c r="Q292" s="80">
        <f t="shared" si="62"/>
        <v>58945</v>
      </c>
      <c r="R292" s="81">
        <f t="shared" si="58"/>
        <v>407.4752396301637</v>
      </c>
      <c r="S292" s="80">
        <f t="shared" si="63"/>
        <v>1202.9591836734694</v>
      </c>
      <c r="T292" s="78">
        <f t="shared" si="64"/>
        <v>490176.0816326531</v>
      </c>
      <c r="U292" s="87"/>
    </row>
    <row r="293" spans="1:21" ht="15">
      <c r="A293" s="93" t="s">
        <v>910</v>
      </c>
      <c r="B293" s="76" t="s">
        <v>911</v>
      </c>
      <c r="C293" s="76" t="s">
        <v>246</v>
      </c>
      <c r="D293" s="76" t="s">
        <v>0</v>
      </c>
      <c r="E293" s="76" t="s">
        <v>0</v>
      </c>
      <c r="F293" s="77" t="b">
        <v>1</v>
      </c>
      <c r="G293" s="76" t="s">
        <v>200</v>
      </c>
      <c r="H293" s="94" t="s">
        <v>45</v>
      </c>
      <c r="I293" s="95">
        <v>16190037</v>
      </c>
      <c r="J293" s="87">
        <v>50</v>
      </c>
      <c r="K293" s="87">
        <v>49</v>
      </c>
      <c r="L293" s="90">
        <v>64040</v>
      </c>
      <c r="M293" s="62"/>
      <c r="N293" s="87"/>
      <c r="P293" s="78">
        <f t="shared" si="61"/>
        <v>16190037</v>
      </c>
      <c r="Q293" s="80">
        <f t="shared" si="62"/>
        <v>64040</v>
      </c>
      <c r="R293" s="81">
        <f t="shared" si="58"/>
        <v>252.81132104934417</v>
      </c>
      <c r="S293" s="80">
        <f t="shared" si="63"/>
        <v>1280.8</v>
      </c>
      <c r="T293" s="78">
        <f t="shared" si="64"/>
        <v>323800.74</v>
      </c>
      <c r="U293" s="87"/>
    </row>
    <row r="294" spans="1:21" ht="15">
      <c r="A294" s="93" t="s">
        <v>914</v>
      </c>
      <c r="B294" s="76" t="s">
        <v>915</v>
      </c>
      <c r="C294" s="76" t="s">
        <v>367</v>
      </c>
      <c r="D294" s="76" t="s">
        <v>0</v>
      </c>
      <c r="E294" s="76" t="s">
        <v>0</v>
      </c>
      <c r="F294" s="77" t="b">
        <v>1</v>
      </c>
      <c r="G294" s="76" t="s">
        <v>200</v>
      </c>
      <c r="H294" s="94" t="s">
        <v>45</v>
      </c>
      <c r="I294" s="95">
        <v>15732930</v>
      </c>
      <c r="J294" s="87">
        <v>56</v>
      </c>
      <c r="K294" s="87">
        <v>55</v>
      </c>
      <c r="L294" s="90">
        <v>88600</v>
      </c>
      <c r="M294" s="62"/>
      <c r="N294" s="87"/>
      <c r="P294" s="78">
        <f t="shared" si="61"/>
        <v>15732930</v>
      </c>
      <c r="Q294" s="80">
        <f t="shared" si="62"/>
        <v>88600</v>
      </c>
      <c r="R294" s="81">
        <f t="shared" si="58"/>
        <v>177.57257336343116</v>
      </c>
      <c r="S294" s="80">
        <f t="shared" si="63"/>
        <v>1582.142857142857</v>
      </c>
      <c r="T294" s="78">
        <f t="shared" si="64"/>
        <v>280945.1785714286</v>
      </c>
      <c r="U294" s="87"/>
    </row>
    <row r="295" spans="1:21" ht="15">
      <c r="A295" s="93"/>
      <c r="B295" s="76"/>
      <c r="C295" s="76"/>
      <c r="D295" s="76"/>
      <c r="E295" s="76"/>
      <c r="F295" s="77"/>
      <c r="G295" s="76"/>
      <c r="H295" s="94"/>
      <c r="I295" s="95"/>
      <c r="J295" s="87"/>
      <c r="K295" s="87"/>
      <c r="L295" s="90"/>
      <c r="M295" s="62"/>
      <c r="N295" s="87"/>
      <c r="P295" s="91">
        <f>SUM(P273:P294)</f>
        <v>577491849</v>
      </c>
      <c r="Q295" s="92">
        <f>SUM(Q273:Q294)</f>
        <v>2044443</v>
      </c>
      <c r="R295" s="85">
        <f>P295/Q295</f>
        <v>282.4690387552991</v>
      </c>
      <c r="U295" s="87"/>
    </row>
    <row r="296" spans="1:21" ht="15">
      <c r="A296" s="93"/>
      <c r="B296" s="76"/>
      <c r="C296" s="76"/>
      <c r="D296" s="76"/>
      <c r="E296" s="76"/>
      <c r="F296" s="77"/>
      <c r="G296" s="76"/>
      <c r="H296" s="94"/>
      <c r="I296" s="95"/>
      <c r="J296" s="87"/>
      <c r="K296" s="87"/>
      <c r="L296" s="90"/>
      <c r="M296" s="62"/>
      <c r="N296" s="87"/>
      <c r="R296" s="81"/>
      <c r="U296" s="87"/>
    </row>
    <row r="297" spans="1:21" ht="15">
      <c r="A297" s="76" t="s">
        <v>104</v>
      </c>
      <c r="B297" s="76" t="s">
        <v>105</v>
      </c>
      <c r="C297" s="76" t="s">
        <v>3</v>
      </c>
      <c r="D297" s="76" t="s">
        <v>3</v>
      </c>
      <c r="E297" s="76" t="s">
        <v>3</v>
      </c>
      <c r="F297" s="77" t="b">
        <v>1</v>
      </c>
      <c r="G297" s="76" t="s">
        <v>71</v>
      </c>
      <c r="H297" s="76" t="s">
        <v>45</v>
      </c>
      <c r="I297" s="78">
        <v>34029363</v>
      </c>
      <c r="J297" s="60">
        <v>110</v>
      </c>
      <c r="K297" s="60">
        <v>109</v>
      </c>
      <c r="L297" s="70">
        <v>78865</v>
      </c>
      <c r="M297" s="62"/>
      <c r="N297" s="87"/>
      <c r="P297" s="78">
        <f aca="true" t="shared" si="65" ref="P297:P302">IF(O297&gt;0,O297,I297)</f>
        <v>34029363</v>
      </c>
      <c r="Q297" s="80">
        <f aca="true" t="shared" si="66" ref="Q297:Q302">IF(M297&gt;0,M297,L297)</f>
        <v>78865</v>
      </c>
      <c r="R297" s="81">
        <f t="shared" si="58"/>
        <v>431.48878463196604</v>
      </c>
      <c r="S297" s="80">
        <f aca="true" t="shared" si="67" ref="S297:S302">Q297/J297</f>
        <v>716.9545454545455</v>
      </c>
      <c r="T297" s="78">
        <f aca="true" t="shared" si="68" ref="T297:T302">P297/J297</f>
        <v>309357.84545454546</v>
      </c>
      <c r="U297" s="87"/>
    </row>
    <row r="298" spans="1:21" ht="15">
      <c r="A298" s="76" t="s">
        <v>431</v>
      </c>
      <c r="B298" s="76" t="s">
        <v>432</v>
      </c>
      <c r="C298" s="76" t="s">
        <v>3</v>
      </c>
      <c r="D298" s="76" t="s">
        <v>3</v>
      </c>
      <c r="E298" s="76" t="s">
        <v>3</v>
      </c>
      <c r="F298" s="77" t="b">
        <v>1</v>
      </c>
      <c r="G298" s="76" t="s">
        <v>200</v>
      </c>
      <c r="H298" s="76" t="s">
        <v>45</v>
      </c>
      <c r="I298" s="78">
        <v>31559290</v>
      </c>
      <c r="J298" s="87">
        <v>49</v>
      </c>
      <c r="K298" s="87">
        <v>48</v>
      </c>
      <c r="L298" s="90">
        <v>63044</v>
      </c>
      <c r="M298" s="62"/>
      <c r="N298" s="87"/>
      <c r="P298" s="78">
        <f t="shared" si="65"/>
        <v>31559290</v>
      </c>
      <c r="Q298" s="80">
        <f t="shared" si="66"/>
        <v>63044</v>
      </c>
      <c r="R298" s="81">
        <f t="shared" si="58"/>
        <v>500.59149165662075</v>
      </c>
      <c r="S298" s="80">
        <f t="shared" si="67"/>
        <v>1286.6122448979593</v>
      </c>
      <c r="T298" s="78">
        <f t="shared" si="68"/>
        <v>644067.1428571428</v>
      </c>
      <c r="U298" s="87"/>
    </row>
    <row r="299" spans="1:21" ht="15">
      <c r="A299" s="76" t="s">
        <v>672</v>
      </c>
      <c r="B299" s="76" t="s">
        <v>673</v>
      </c>
      <c r="C299" s="76" t="s">
        <v>3</v>
      </c>
      <c r="D299" s="76" t="s">
        <v>3</v>
      </c>
      <c r="E299" s="76" t="s">
        <v>3</v>
      </c>
      <c r="F299" s="77" t="b">
        <v>1</v>
      </c>
      <c r="G299" s="76" t="s">
        <v>200</v>
      </c>
      <c r="H299" s="76" t="s">
        <v>45</v>
      </c>
      <c r="I299" s="78">
        <v>44973106</v>
      </c>
      <c r="J299" s="87">
        <v>120</v>
      </c>
      <c r="K299" s="87">
        <v>120</v>
      </c>
      <c r="L299" s="90">
        <v>65464</v>
      </c>
      <c r="M299" s="62"/>
      <c r="N299" s="87"/>
      <c r="P299" s="78">
        <f t="shared" si="65"/>
        <v>44973106</v>
      </c>
      <c r="Q299" s="80">
        <f t="shared" si="66"/>
        <v>65464</v>
      </c>
      <c r="R299" s="81">
        <f t="shared" si="58"/>
        <v>686.9898875717952</v>
      </c>
      <c r="S299" s="80">
        <f t="shared" si="67"/>
        <v>545.5333333333333</v>
      </c>
      <c r="T299" s="78">
        <f t="shared" si="68"/>
        <v>374775.88333333336</v>
      </c>
      <c r="U299" s="87"/>
    </row>
    <row r="300" spans="1:21" ht="15">
      <c r="A300" s="76" t="s">
        <v>800</v>
      </c>
      <c r="B300" s="76" t="s">
        <v>801</v>
      </c>
      <c r="C300" s="76" t="s">
        <v>3</v>
      </c>
      <c r="D300" s="76" t="s">
        <v>3</v>
      </c>
      <c r="E300" s="76" t="s">
        <v>3</v>
      </c>
      <c r="F300" s="77" t="b">
        <v>1</v>
      </c>
      <c r="G300" s="76" t="s">
        <v>200</v>
      </c>
      <c r="H300" s="76" t="s">
        <v>45</v>
      </c>
      <c r="I300" s="78">
        <v>32918269</v>
      </c>
      <c r="J300" s="87">
        <v>76</v>
      </c>
      <c r="K300" s="87">
        <v>75</v>
      </c>
      <c r="L300" s="90">
        <v>43334</v>
      </c>
      <c r="M300" s="62"/>
      <c r="N300" s="87"/>
      <c r="P300" s="78">
        <f t="shared" si="65"/>
        <v>32918269</v>
      </c>
      <c r="Q300" s="80">
        <f t="shared" si="66"/>
        <v>43334</v>
      </c>
      <c r="R300" s="81">
        <f t="shared" si="58"/>
        <v>759.6406747588499</v>
      </c>
      <c r="S300" s="80">
        <f t="shared" si="67"/>
        <v>570.1842105263158</v>
      </c>
      <c r="T300" s="78">
        <f t="shared" si="68"/>
        <v>433135.11842105264</v>
      </c>
      <c r="U300" s="87"/>
    </row>
    <row r="301" spans="1:21" ht="15">
      <c r="A301" s="76" t="s">
        <v>807</v>
      </c>
      <c r="B301" s="76" t="s">
        <v>808</v>
      </c>
      <c r="C301" s="76" t="s">
        <v>3</v>
      </c>
      <c r="D301" s="76" t="s">
        <v>3</v>
      </c>
      <c r="E301" s="76" t="s">
        <v>3</v>
      </c>
      <c r="F301" s="77" t="b">
        <v>1</v>
      </c>
      <c r="G301" s="76" t="s">
        <v>200</v>
      </c>
      <c r="H301" s="76" t="s">
        <v>45</v>
      </c>
      <c r="I301" s="78">
        <v>42226488</v>
      </c>
      <c r="J301" s="87">
        <v>100</v>
      </c>
      <c r="K301" s="87">
        <v>99</v>
      </c>
      <c r="L301" s="90">
        <v>70788</v>
      </c>
      <c r="M301" s="62"/>
      <c r="N301" s="87"/>
      <c r="P301" s="78">
        <f t="shared" si="65"/>
        <v>42226488</v>
      </c>
      <c r="Q301" s="80">
        <f t="shared" si="66"/>
        <v>70788</v>
      </c>
      <c r="R301" s="81">
        <f t="shared" si="58"/>
        <v>596.5204271910493</v>
      </c>
      <c r="S301" s="80">
        <f t="shared" si="67"/>
        <v>707.88</v>
      </c>
      <c r="T301" s="78">
        <f t="shared" si="68"/>
        <v>422264.88</v>
      </c>
      <c r="U301" s="87"/>
    </row>
    <row r="302" spans="1:21" ht="15">
      <c r="A302" s="93" t="s">
        <v>886</v>
      </c>
      <c r="B302" s="76" t="s">
        <v>887</v>
      </c>
      <c r="C302" s="76" t="s">
        <v>3</v>
      </c>
      <c r="D302" s="76" t="s">
        <v>3</v>
      </c>
      <c r="E302" s="76" t="s">
        <v>3</v>
      </c>
      <c r="F302" s="77" t="b">
        <v>1</v>
      </c>
      <c r="G302" s="76" t="s">
        <v>200</v>
      </c>
      <c r="H302" s="94" t="s">
        <v>45</v>
      </c>
      <c r="I302" s="95">
        <v>47780380</v>
      </c>
      <c r="J302" s="87">
        <v>120</v>
      </c>
      <c r="K302" s="87">
        <v>120</v>
      </c>
      <c r="L302" s="90">
        <v>71240</v>
      </c>
      <c r="M302" s="62"/>
      <c r="N302" s="87"/>
      <c r="P302" s="78">
        <f t="shared" si="65"/>
        <v>47780380</v>
      </c>
      <c r="Q302" s="80">
        <f t="shared" si="66"/>
        <v>71240</v>
      </c>
      <c r="R302" s="81">
        <f t="shared" si="58"/>
        <v>670.6959573273442</v>
      </c>
      <c r="S302" s="80">
        <f t="shared" si="67"/>
        <v>593.6666666666666</v>
      </c>
      <c r="T302" s="78">
        <f t="shared" si="68"/>
        <v>398169.8333333333</v>
      </c>
      <c r="U302" s="87"/>
    </row>
    <row r="303" spans="1:21" ht="15">
      <c r="A303" s="93"/>
      <c r="B303" s="76"/>
      <c r="C303" s="76"/>
      <c r="D303" s="76"/>
      <c r="E303" s="76"/>
      <c r="F303" s="77"/>
      <c r="G303" s="76"/>
      <c r="H303" s="94"/>
      <c r="I303" s="95"/>
      <c r="J303" s="87"/>
      <c r="K303" s="87"/>
      <c r="L303" s="90"/>
      <c r="M303" s="62"/>
      <c r="N303" s="87"/>
      <c r="P303" s="91">
        <f>SUM(P297:P302)</f>
        <v>233486896</v>
      </c>
      <c r="Q303" s="92">
        <f>SUM(Q297:Q302)</f>
        <v>392735</v>
      </c>
      <c r="R303" s="85">
        <f>P303/Q303</f>
        <v>594.5151208830382</v>
      </c>
      <c r="U303" s="87"/>
    </row>
    <row r="304" spans="1:21" ht="15">
      <c r="A304" s="93"/>
      <c r="B304" s="76"/>
      <c r="C304" s="76"/>
      <c r="D304" s="76"/>
      <c r="E304" s="76"/>
      <c r="F304" s="77"/>
      <c r="G304" s="76"/>
      <c r="H304" s="94"/>
      <c r="I304" s="95"/>
      <c r="J304" s="87"/>
      <c r="K304" s="87"/>
      <c r="L304" s="90"/>
      <c r="M304" s="62"/>
      <c r="N304" s="87"/>
      <c r="Q304" s="80"/>
      <c r="R304" s="81"/>
      <c r="U304" s="87"/>
    </row>
    <row r="305" spans="1:21" ht="15">
      <c r="A305" s="76" t="s">
        <v>171</v>
      </c>
      <c r="B305" s="76" t="s">
        <v>172</v>
      </c>
      <c r="C305" s="76" t="s">
        <v>173</v>
      </c>
      <c r="D305" s="76" t="s">
        <v>20</v>
      </c>
      <c r="E305" s="76" t="s">
        <v>84</v>
      </c>
      <c r="F305" s="77" t="b">
        <v>1</v>
      </c>
      <c r="G305" s="76" t="s">
        <v>71</v>
      </c>
      <c r="H305" s="76" t="s">
        <v>45</v>
      </c>
      <c r="I305" s="78">
        <v>7004338</v>
      </c>
      <c r="J305" s="60">
        <v>21</v>
      </c>
      <c r="K305" s="60">
        <v>20</v>
      </c>
      <c r="L305" s="70">
        <v>26526</v>
      </c>
      <c r="M305" s="62"/>
      <c r="N305" s="87"/>
      <c r="O305" s="78">
        <v>6643498</v>
      </c>
      <c r="P305" s="78">
        <f>IF(O305&gt;0,O305,I305)</f>
        <v>6643498</v>
      </c>
      <c r="Q305" s="80">
        <f>IF(M305&gt;0,M305,L305)</f>
        <v>26526</v>
      </c>
      <c r="R305" s="81">
        <f t="shared" si="58"/>
        <v>250.4523109402096</v>
      </c>
      <c r="S305" s="80">
        <f>Q305/J305</f>
        <v>1263.142857142857</v>
      </c>
      <c r="T305" s="78">
        <f>P305/J305</f>
        <v>316357.04761904763</v>
      </c>
      <c r="U305" s="87"/>
    </row>
    <row r="306" spans="1:21" ht="15">
      <c r="A306" s="76" t="s">
        <v>267</v>
      </c>
      <c r="B306" s="76" t="s">
        <v>268</v>
      </c>
      <c r="C306" s="76" t="s">
        <v>173</v>
      </c>
      <c r="D306" s="76" t="s">
        <v>20</v>
      </c>
      <c r="E306" s="76" t="s">
        <v>84</v>
      </c>
      <c r="F306" s="77" t="b">
        <v>1</v>
      </c>
      <c r="G306" s="76" t="s">
        <v>71</v>
      </c>
      <c r="H306" s="76" t="s">
        <v>45</v>
      </c>
      <c r="I306" s="78">
        <v>23591216</v>
      </c>
      <c r="J306" s="60">
        <v>65</v>
      </c>
      <c r="K306" s="60">
        <v>64</v>
      </c>
      <c r="L306" s="70">
        <v>77382</v>
      </c>
      <c r="M306" s="62"/>
      <c r="N306" s="87"/>
      <c r="O306" s="78">
        <v>21306364</v>
      </c>
      <c r="P306" s="78">
        <f>IF(O306&gt;0,O306,I306)</f>
        <v>21306364</v>
      </c>
      <c r="Q306" s="80">
        <f>IF(M306&gt;0,M306,L306)</f>
        <v>77382</v>
      </c>
      <c r="R306" s="81">
        <f t="shared" si="58"/>
        <v>275.3400532423561</v>
      </c>
      <c r="S306" s="80">
        <f>Q306/J306</f>
        <v>1190.4923076923078</v>
      </c>
      <c r="T306" s="78">
        <f>P306/J306</f>
        <v>327790.2153846154</v>
      </c>
      <c r="U306" s="87"/>
    </row>
    <row r="307" spans="1:21" ht="15">
      <c r="A307" s="76" t="s">
        <v>484</v>
      </c>
      <c r="B307" s="76" t="s">
        <v>485</v>
      </c>
      <c r="C307" s="76" t="s">
        <v>486</v>
      </c>
      <c r="D307" s="76" t="s">
        <v>20</v>
      </c>
      <c r="E307" s="76" t="s">
        <v>84</v>
      </c>
      <c r="F307" s="77" t="b">
        <v>1</v>
      </c>
      <c r="G307" s="76" t="s">
        <v>200</v>
      </c>
      <c r="H307" s="76" t="s">
        <v>45</v>
      </c>
      <c r="I307" s="78">
        <v>12389730</v>
      </c>
      <c r="J307" s="87">
        <v>52</v>
      </c>
      <c r="K307" s="87">
        <v>51</v>
      </c>
      <c r="L307" s="90">
        <v>33245</v>
      </c>
      <c r="M307" s="62"/>
      <c r="N307" s="87"/>
      <c r="P307" s="78">
        <f>IF(O307&gt;0,O307,I307)</f>
        <v>12389730</v>
      </c>
      <c r="Q307" s="80">
        <f>IF(M307&gt;0,M307,L307)</f>
        <v>33245</v>
      </c>
      <c r="R307" s="81">
        <f t="shared" si="58"/>
        <v>372.6795006767935</v>
      </c>
      <c r="S307" s="80">
        <f>Q307/J307</f>
        <v>639.3269230769231</v>
      </c>
      <c r="T307" s="78">
        <f>P307/J307</f>
        <v>238264.03846153847</v>
      </c>
      <c r="U307" s="87"/>
    </row>
    <row r="308" spans="1:21" ht="15">
      <c r="A308" s="76" t="s">
        <v>577</v>
      </c>
      <c r="B308" s="76" t="s">
        <v>578</v>
      </c>
      <c r="C308" s="76" t="s">
        <v>173</v>
      </c>
      <c r="D308" s="76" t="s">
        <v>20</v>
      </c>
      <c r="E308" s="76" t="s">
        <v>84</v>
      </c>
      <c r="F308" s="77" t="b">
        <v>1</v>
      </c>
      <c r="G308" s="76" t="s">
        <v>200</v>
      </c>
      <c r="H308" s="76" t="s">
        <v>45</v>
      </c>
      <c r="I308" s="78">
        <v>6381669</v>
      </c>
      <c r="J308" s="87">
        <v>18</v>
      </c>
      <c r="K308" s="87">
        <v>17</v>
      </c>
      <c r="L308" s="90">
        <v>48582</v>
      </c>
      <c r="M308" s="62"/>
      <c r="N308" s="87"/>
      <c r="P308" s="78">
        <f>IF(O308&gt;0,O308,I308)</f>
        <v>6381669</v>
      </c>
      <c r="Q308" s="80">
        <f>IF(M308&gt;0,M308,L308)</f>
        <v>48582</v>
      </c>
      <c r="R308" s="81">
        <f t="shared" si="58"/>
        <v>131.3587131036186</v>
      </c>
      <c r="S308" s="80">
        <f>Q308/J308</f>
        <v>2699</v>
      </c>
      <c r="T308" s="78">
        <f>P308/J308</f>
        <v>354537.1666666667</v>
      </c>
      <c r="U308" s="87"/>
    </row>
    <row r="309" spans="1:21" ht="15">
      <c r="A309" s="76"/>
      <c r="B309" s="76"/>
      <c r="C309" s="76"/>
      <c r="D309" s="76"/>
      <c r="E309" s="76"/>
      <c r="F309" s="77"/>
      <c r="G309" s="76"/>
      <c r="H309" s="76"/>
      <c r="I309" s="78"/>
      <c r="J309" s="87"/>
      <c r="K309" s="87"/>
      <c r="L309" s="90"/>
      <c r="M309" s="62"/>
      <c r="N309" s="87"/>
      <c r="P309" s="91">
        <f>SUM(P305:P308)</f>
        <v>46721261</v>
      </c>
      <c r="Q309" s="92">
        <f>SUM(Q305:Q308)</f>
        <v>185735</v>
      </c>
      <c r="R309" s="85">
        <f t="shared" si="58"/>
        <v>251.54796349637925</v>
      </c>
      <c r="U309" s="87"/>
    </row>
    <row r="310" spans="1:21" ht="15">
      <c r="A310" s="76"/>
      <c r="B310" s="76"/>
      <c r="C310" s="76"/>
      <c r="D310" s="76"/>
      <c r="E310" s="76"/>
      <c r="F310" s="77"/>
      <c r="G310" s="76"/>
      <c r="H310" s="76"/>
      <c r="I310" s="78"/>
      <c r="J310" s="87"/>
      <c r="K310" s="87"/>
      <c r="L310" s="90"/>
      <c r="M310" s="62"/>
      <c r="N310" s="87"/>
      <c r="Q310" s="80"/>
      <c r="R310" s="81"/>
      <c r="U310" s="87"/>
    </row>
    <row r="311" spans="1:21" ht="15">
      <c r="A311" s="76" t="s">
        <v>72</v>
      </c>
      <c r="B311" s="76" t="s">
        <v>73</v>
      </c>
      <c r="C311" s="76" t="s">
        <v>6</v>
      </c>
      <c r="D311" s="76" t="s">
        <v>6</v>
      </c>
      <c r="E311" s="76" t="s">
        <v>74</v>
      </c>
      <c r="F311" s="77" t="b">
        <v>1</v>
      </c>
      <c r="G311" s="76" t="s">
        <v>71</v>
      </c>
      <c r="H311" s="76" t="s">
        <v>45</v>
      </c>
      <c r="I311" s="78">
        <v>8180378</v>
      </c>
      <c r="J311" s="60">
        <v>28</v>
      </c>
      <c r="K311" s="60">
        <v>27</v>
      </c>
      <c r="L311" s="70">
        <v>24270</v>
      </c>
      <c r="M311" s="62"/>
      <c r="N311" s="87"/>
      <c r="O311" s="78">
        <v>9443681</v>
      </c>
      <c r="P311" s="78">
        <f aca="true" t="shared" si="69" ref="P311:P316">IF(O311&gt;0,O311,I311)</f>
        <v>9443681</v>
      </c>
      <c r="Q311" s="80">
        <f aca="true" t="shared" si="70" ref="Q311:Q316">IF(M311&gt;0,M311,L311)</f>
        <v>24270</v>
      </c>
      <c r="R311" s="81">
        <f t="shared" si="58"/>
        <v>389.1092295014421</v>
      </c>
      <c r="S311" s="80">
        <f aca="true" t="shared" si="71" ref="S311:S316">Q311/J311</f>
        <v>866.7857142857143</v>
      </c>
      <c r="T311" s="78">
        <f aca="true" t="shared" si="72" ref="T311:T316">P311/J311</f>
        <v>337274.3214285714</v>
      </c>
      <c r="U311" s="87"/>
    </row>
    <row r="312" spans="1:21" ht="15">
      <c r="A312" s="76" t="s">
        <v>174</v>
      </c>
      <c r="B312" s="76" t="s">
        <v>175</v>
      </c>
      <c r="C312" s="76" t="s">
        <v>176</v>
      </c>
      <c r="D312" s="76" t="s">
        <v>6</v>
      </c>
      <c r="E312" s="76" t="s">
        <v>74</v>
      </c>
      <c r="F312" s="77" t="b">
        <v>1</v>
      </c>
      <c r="G312" s="76" t="s">
        <v>71</v>
      </c>
      <c r="H312" s="76" t="s">
        <v>45</v>
      </c>
      <c r="I312" s="78">
        <v>12329352</v>
      </c>
      <c r="J312" s="60">
        <v>43</v>
      </c>
      <c r="K312" s="60">
        <v>42</v>
      </c>
      <c r="L312" s="70">
        <v>45227</v>
      </c>
      <c r="M312" s="62"/>
      <c r="N312" s="87"/>
      <c r="O312" s="78">
        <v>13659407</v>
      </c>
      <c r="P312" s="78">
        <f t="shared" si="69"/>
        <v>13659407</v>
      </c>
      <c r="Q312" s="80">
        <f t="shared" si="70"/>
        <v>45227</v>
      </c>
      <c r="R312" s="81">
        <f t="shared" si="58"/>
        <v>302.0188604152387</v>
      </c>
      <c r="S312" s="80">
        <f t="shared" si="71"/>
        <v>1051.7906976744187</v>
      </c>
      <c r="T312" s="78">
        <f t="shared" si="72"/>
        <v>317660.62790697673</v>
      </c>
      <c r="U312" s="87"/>
    </row>
    <row r="313" spans="1:21" ht="15">
      <c r="A313" s="76" t="s">
        <v>275</v>
      </c>
      <c r="B313" s="76" t="s">
        <v>276</v>
      </c>
      <c r="C313" s="76" t="s">
        <v>250</v>
      </c>
      <c r="D313" s="76" t="s">
        <v>6</v>
      </c>
      <c r="E313" s="76" t="s">
        <v>74</v>
      </c>
      <c r="F313" s="77" t="b">
        <v>1</v>
      </c>
      <c r="G313" s="76" t="s">
        <v>71</v>
      </c>
      <c r="H313" s="76" t="s">
        <v>45</v>
      </c>
      <c r="I313" s="78">
        <v>14832117</v>
      </c>
      <c r="J313" s="60">
        <v>52</v>
      </c>
      <c r="K313" s="60">
        <v>51</v>
      </c>
      <c r="L313" s="70">
        <v>68493</v>
      </c>
      <c r="M313" s="62"/>
      <c r="N313" s="87"/>
      <c r="P313" s="78">
        <f t="shared" si="69"/>
        <v>14832117</v>
      </c>
      <c r="Q313" s="80">
        <f t="shared" si="70"/>
        <v>68493</v>
      </c>
      <c r="R313" s="81">
        <f t="shared" si="58"/>
        <v>216.54938460864614</v>
      </c>
      <c r="S313" s="80">
        <f t="shared" si="71"/>
        <v>1317.173076923077</v>
      </c>
      <c r="T313" s="78">
        <f t="shared" si="72"/>
        <v>285233.01923076925</v>
      </c>
      <c r="U313" s="87"/>
    </row>
    <row r="314" spans="1:21" ht="15">
      <c r="A314" s="76" t="s">
        <v>583</v>
      </c>
      <c r="B314" s="76" t="s">
        <v>584</v>
      </c>
      <c r="C314" s="76" t="s">
        <v>585</v>
      </c>
      <c r="D314" s="76" t="s">
        <v>6</v>
      </c>
      <c r="E314" s="76" t="s">
        <v>74</v>
      </c>
      <c r="F314" s="77" t="b">
        <v>1</v>
      </c>
      <c r="G314" s="76" t="s">
        <v>200</v>
      </c>
      <c r="H314" s="76" t="s">
        <v>45</v>
      </c>
      <c r="I314" s="78">
        <v>19681724</v>
      </c>
      <c r="J314" s="87">
        <v>81</v>
      </c>
      <c r="K314" s="87">
        <v>80</v>
      </c>
      <c r="L314" s="90">
        <v>71988</v>
      </c>
      <c r="M314" s="62"/>
      <c r="N314" s="87"/>
      <c r="P314" s="78">
        <f t="shared" si="69"/>
        <v>19681724</v>
      </c>
      <c r="Q314" s="80">
        <f t="shared" si="70"/>
        <v>71988</v>
      </c>
      <c r="R314" s="81">
        <f t="shared" si="58"/>
        <v>273.40284491859757</v>
      </c>
      <c r="S314" s="80">
        <f t="shared" si="71"/>
        <v>888.7407407407408</v>
      </c>
      <c r="T314" s="78">
        <f t="shared" si="72"/>
        <v>242984.24691358025</v>
      </c>
      <c r="U314" s="87"/>
    </row>
    <row r="315" spans="1:21" ht="15">
      <c r="A315" s="76" t="s">
        <v>606</v>
      </c>
      <c r="B315" s="76" t="s">
        <v>607</v>
      </c>
      <c r="C315" s="76" t="s">
        <v>6</v>
      </c>
      <c r="D315" s="76" t="s">
        <v>6</v>
      </c>
      <c r="E315" s="76" t="s">
        <v>74</v>
      </c>
      <c r="F315" s="77" t="b">
        <v>1</v>
      </c>
      <c r="G315" s="76" t="s">
        <v>200</v>
      </c>
      <c r="H315" s="76" t="s">
        <v>45</v>
      </c>
      <c r="I315" s="78">
        <v>17065834</v>
      </c>
      <c r="J315" s="87">
        <v>42</v>
      </c>
      <c r="K315" s="87">
        <v>41</v>
      </c>
      <c r="L315" s="90">
        <v>46799</v>
      </c>
      <c r="M315" s="62"/>
      <c r="N315" s="87"/>
      <c r="P315" s="78">
        <f t="shared" si="69"/>
        <v>17065834</v>
      </c>
      <c r="Q315" s="80">
        <f t="shared" si="70"/>
        <v>46799</v>
      </c>
      <c r="R315" s="81">
        <f t="shared" si="58"/>
        <v>364.66236458043977</v>
      </c>
      <c r="S315" s="80">
        <f t="shared" si="71"/>
        <v>1114.2619047619048</v>
      </c>
      <c r="T315" s="78">
        <f t="shared" si="72"/>
        <v>406329.38095238095</v>
      </c>
      <c r="U315" s="87"/>
    </row>
    <row r="316" spans="1:21" ht="15">
      <c r="A316" s="93" t="s">
        <v>840</v>
      </c>
      <c r="B316" s="76" t="s">
        <v>841</v>
      </c>
      <c r="C316" s="76" t="s">
        <v>842</v>
      </c>
      <c r="D316" s="76" t="s">
        <v>6</v>
      </c>
      <c r="E316" s="76" t="s">
        <v>74</v>
      </c>
      <c r="F316" s="77" t="b">
        <v>1</v>
      </c>
      <c r="G316" s="76" t="s">
        <v>200</v>
      </c>
      <c r="H316" s="94" t="s">
        <v>45</v>
      </c>
      <c r="I316" s="95">
        <v>5478869</v>
      </c>
      <c r="J316" s="87">
        <v>14</v>
      </c>
      <c r="K316" s="87">
        <v>14</v>
      </c>
      <c r="L316" s="90">
        <v>11662</v>
      </c>
      <c r="M316" s="62"/>
      <c r="N316" s="87"/>
      <c r="P316" s="78">
        <f t="shared" si="69"/>
        <v>5478869</v>
      </c>
      <c r="Q316" s="80">
        <f t="shared" si="70"/>
        <v>11662</v>
      </c>
      <c r="R316" s="81">
        <f t="shared" si="58"/>
        <v>469.8052649631281</v>
      </c>
      <c r="S316" s="80">
        <f t="shared" si="71"/>
        <v>833</v>
      </c>
      <c r="T316" s="78">
        <f t="shared" si="72"/>
        <v>391347.78571428574</v>
      </c>
      <c r="U316" s="87"/>
    </row>
    <row r="317" spans="1:21" ht="15">
      <c r="A317" s="93"/>
      <c r="B317" s="76"/>
      <c r="C317" s="76"/>
      <c r="D317" s="76"/>
      <c r="E317" s="76"/>
      <c r="F317" s="77"/>
      <c r="G317" s="76"/>
      <c r="H317" s="94"/>
      <c r="I317" s="95"/>
      <c r="J317" s="87"/>
      <c r="K317" s="87"/>
      <c r="L317" s="90"/>
      <c r="M317" s="62"/>
      <c r="N317" s="87"/>
      <c r="P317" s="91">
        <f>SUM(P311:P316)</f>
        <v>80161632</v>
      </c>
      <c r="Q317" s="92">
        <f>SUM(Q311:Q316)</f>
        <v>268439</v>
      </c>
      <c r="R317" s="85">
        <f>P317/Q317</f>
        <v>298.6214074705985</v>
      </c>
      <c r="U317" s="87"/>
    </row>
    <row r="318" spans="1:21" ht="15">
      <c r="A318" s="93"/>
      <c r="B318" s="76"/>
      <c r="C318" s="76"/>
      <c r="D318" s="76"/>
      <c r="E318" s="76"/>
      <c r="F318" s="77"/>
      <c r="G318" s="76"/>
      <c r="H318" s="94"/>
      <c r="I318" s="95"/>
      <c r="J318" s="87"/>
      <c r="K318" s="87"/>
      <c r="L318" s="90"/>
      <c r="M318" s="62"/>
      <c r="N318" s="87"/>
      <c r="Q318" s="80"/>
      <c r="R318" s="81"/>
      <c r="U318" s="87"/>
    </row>
    <row r="319" spans="1:21" ht="15">
      <c r="A319" s="76" t="s">
        <v>541</v>
      </c>
      <c r="B319" s="76" t="s">
        <v>542</v>
      </c>
      <c r="C319" s="76" t="s">
        <v>10</v>
      </c>
      <c r="D319" s="76" t="s">
        <v>10</v>
      </c>
      <c r="E319" s="76" t="s">
        <v>125</v>
      </c>
      <c r="F319" s="77" t="b">
        <v>1</v>
      </c>
      <c r="G319" s="76" t="s">
        <v>200</v>
      </c>
      <c r="H319" s="76" t="s">
        <v>45</v>
      </c>
      <c r="I319" s="78">
        <v>37326775</v>
      </c>
      <c r="J319" s="87">
        <v>68</v>
      </c>
      <c r="K319" s="87">
        <v>67</v>
      </c>
      <c r="L319" s="90">
        <v>134144</v>
      </c>
      <c r="M319" s="62"/>
      <c r="N319" s="87"/>
      <c r="P319" s="78">
        <f>IF(O319&gt;0,O319,I319)</f>
        <v>37326775</v>
      </c>
      <c r="Q319" s="80">
        <f>IF(M319&gt;0,M319,L319)</f>
        <v>134144</v>
      </c>
      <c r="R319" s="81">
        <f t="shared" si="58"/>
        <v>278.25899779341603</v>
      </c>
      <c r="S319" s="80">
        <f>Q319/J319</f>
        <v>1972.7058823529412</v>
      </c>
      <c r="T319" s="78">
        <f>P319/J319</f>
        <v>548923.1617647059</v>
      </c>
      <c r="U319" s="87"/>
    </row>
    <row r="320" spans="1:21" ht="15">
      <c r="A320" s="76" t="s">
        <v>802</v>
      </c>
      <c r="B320" s="76" t="s">
        <v>803</v>
      </c>
      <c r="C320" s="76" t="s">
        <v>804</v>
      </c>
      <c r="D320" s="76" t="s">
        <v>10</v>
      </c>
      <c r="E320" s="76" t="s">
        <v>125</v>
      </c>
      <c r="F320" s="77" t="b">
        <v>1</v>
      </c>
      <c r="G320" s="76" t="s">
        <v>200</v>
      </c>
      <c r="H320" s="76" t="s">
        <v>45</v>
      </c>
      <c r="I320" s="78">
        <v>28497622</v>
      </c>
      <c r="J320" s="87">
        <v>62</v>
      </c>
      <c r="K320" s="87">
        <v>61</v>
      </c>
      <c r="L320" s="90">
        <v>136471</v>
      </c>
      <c r="M320" s="62"/>
      <c r="N320" s="87"/>
      <c r="P320" s="78">
        <f>IF(O320&gt;0,O320,I320)</f>
        <v>28497622</v>
      </c>
      <c r="Q320" s="80">
        <f>IF(M320&gt;0,M320,L320)</f>
        <v>136471</v>
      </c>
      <c r="R320" s="81">
        <f t="shared" si="58"/>
        <v>208.81815184178325</v>
      </c>
      <c r="S320" s="80">
        <f>Q320/J320</f>
        <v>2201.1451612903224</v>
      </c>
      <c r="T320" s="78">
        <f>P320/J320</f>
        <v>459639.06451612903</v>
      </c>
      <c r="U320" s="87"/>
    </row>
    <row r="321" spans="1:21" ht="15">
      <c r="A321" s="76"/>
      <c r="B321" s="76"/>
      <c r="C321" s="76"/>
      <c r="D321" s="76"/>
      <c r="E321" s="76"/>
      <c r="F321" s="77"/>
      <c r="G321" s="76"/>
      <c r="H321" s="76"/>
      <c r="I321" s="78"/>
      <c r="J321" s="87"/>
      <c r="K321" s="87"/>
      <c r="L321" s="90"/>
      <c r="M321" s="62"/>
      <c r="N321" s="87"/>
      <c r="P321" s="91">
        <f>SUM(P319:P320)</f>
        <v>65824397</v>
      </c>
      <c r="Q321" s="92">
        <f>SUM(Q319:Q320)</f>
        <v>270615</v>
      </c>
      <c r="R321" s="85">
        <f>P321/Q321</f>
        <v>243.24001625926132</v>
      </c>
      <c r="U321" s="87"/>
    </row>
    <row r="322" spans="1:21" ht="15">
      <c r="A322" s="76"/>
      <c r="B322" s="76"/>
      <c r="C322" s="76"/>
      <c r="D322" s="76"/>
      <c r="E322" s="76"/>
      <c r="F322" s="77"/>
      <c r="G322" s="76"/>
      <c r="H322" s="76"/>
      <c r="I322" s="78"/>
      <c r="J322" s="87"/>
      <c r="K322" s="87"/>
      <c r="L322" s="90"/>
      <c r="M322" s="62"/>
      <c r="N322" s="87"/>
      <c r="Q322" s="80"/>
      <c r="R322" s="81"/>
      <c r="U322" s="87"/>
    </row>
    <row r="323" spans="1:21" ht="15">
      <c r="A323" s="76" t="s">
        <v>120</v>
      </c>
      <c r="B323" s="76" t="s">
        <v>121</v>
      </c>
      <c r="C323" s="76" t="s">
        <v>2</v>
      </c>
      <c r="D323" s="76" t="s">
        <v>2</v>
      </c>
      <c r="E323" s="76" t="s">
        <v>74</v>
      </c>
      <c r="F323" s="77" t="b">
        <v>1</v>
      </c>
      <c r="G323" s="76" t="s">
        <v>71</v>
      </c>
      <c r="H323" s="76" t="s">
        <v>45</v>
      </c>
      <c r="I323" s="78">
        <v>16709250</v>
      </c>
      <c r="J323" s="60">
        <v>51</v>
      </c>
      <c r="K323" s="60">
        <v>50</v>
      </c>
      <c r="L323" s="70">
        <v>113378</v>
      </c>
      <c r="M323" s="62"/>
      <c r="N323" s="87"/>
      <c r="O323" s="78">
        <v>27469455</v>
      </c>
      <c r="P323" s="78">
        <f aca="true" t="shared" si="73" ref="P323:P328">IF(O323&gt;0,O323,I323)</f>
        <v>27469455</v>
      </c>
      <c r="Q323" s="80">
        <f aca="true" t="shared" si="74" ref="Q323:Q328">IF(M323&gt;0,M323,L323)</f>
        <v>113378</v>
      </c>
      <c r="R323" s="81">
        <f aca="true" t="shared" si="75" ref="R323:R386">P323/Q323</f>
        <v>242.28205648362115</v>
      </c>
      <c r="S323" s="80">
        <f aca="true" t="shared" si="76" ref="S323:S328">Q323/J323</f>
        <v>2223.098039215686</v>
      </c>
      <c r="T323" s="78">
        <f aca="true" t="shared" si="77" ref="T323:T328">P323/J323</f>
        <v>538616.7647058824</v>
      </c>
      <c r="U323" s="87"/>
    </row>
    <row r="324" spans="1:21" ht="15">
      <c r="A324" s="76" t="s">
        <v>163</v>
      </c>
      <c r="B324" s="76" t="s">
        <v>164</v>
      </c>
      <c r="C324" s="76" t="s">
        <v>165</v>
      </c>
      <c r="D324" s="76" t="s">
        <v>2</v>
      </c>
      <c r="E324" s="76" t="s">
        <v>74</v>
      </c>
      <c r="F324" s="77" t="b">
        <v>1</v>
      </c>
      <c r="G324" s="76" t="s">
        <v>71</v>
      </c>
      <c r="H324" s="76" t="s">
        <v>45</v>
      </c>
      <c r="I324" s="78">
        <v>9531596</v>
      </c>
      <c r="J324" s="60">
        <v>24</v>
      </c>
      <c r="K324" s="60">
        <v>23</v>
      </c>
      <c r="L324" s="70">
        <v>34344</v>
      </c>
      <c r="M324" s="62"/>
      <c r="N324" s="87"/>
      <c r="O324" s="78">
        <v>10045166</v>
      </c>
      <c r="P324" s="78">
        <f t="shared" si="73"/>
        <v>10045166</v>
      </c>
      <c r="Q324" s="80">
        <f t="shared" si="74"/>
        <v>34344</v>
      </c>
      <c r="R324" s="81">
        <f t="shared" si="75"/>
        <v>292.4867808059632</v>
      </c>
      <c r="S324" s="80">
        <f t="shared" si="76"/>
        <v>1431</v>
      </c>
      <c r="T324" s="78">
        <f t="shared" si="77"/>
        <v>418548.5833333333</v>
      </c>
      <c r="U324" s="87"/>
    </row>
    <row r="325" spans="1:21" ht="15">
      <c r="A325" s="76" t="s">
        <v>362</v>
      </c>
      <c r="B325" s="76" t="s">
        <v>363</v>
      </c>
      <c r="C325" s="76" t="s">
        <v>364</v>
      </c>
      <c r="D325" s="76" t="s">
        <v>2</v>
      </c>
      <c r="E325" s="76" t="s">
        <v>74</v>
      </c>
      <c r="F325" s="77" t="b">
        <v>1</v>
      </c>
      <c r="G325" s="76" t="s">
        <v>200</v>
      </c>
      <c r="H325" s="76" t="s">
        <v>45</v>
      </c>
      <c r="I325" s="78">
        <v>7668559</v>
      </c>
      <c r="J325" s="60">
        <v>39</v>
      </c>
      <c r="K325" s="60">
        <v>37</v>
      </c>
      <c r="L325" s="70">
        <v>17396</v>
      </c>
      <c r="M325" s="62"/>
      <c r="N325" s="87"/>
      <c r="O325" s="78">
        <v>8907800</v>
      </c>
      <c r="P325" s="78">
        <f t="shared" si="73"/>
        <v>8907800</v>
      </c>
      <c r="Q325" s="80">
        <f t="shared" si="74"/>
        <v>17396</v>
      </c>
      <c r="R325" s="81">
        <f t="shared" si="75"/>
        <v>512.0602437341918</v>
      </c>
      <c r="S325" s="80">
        <f t="shared" si="76"/>
        <v>446.05128205128204</v>
      </c>
      <c r="T325" s="78">
        <f t="shared" si="77"/>
        <v>228405.12820512822</v>
      </c>
      <c r="U325" s="87"/>
    </row>
    <row r="326" spans="1:21" ht="15">
      <c r="A326" s="76" t="s">
        <v>490</v>
      </c>
      <c r="B326" s="76" t="s">
        <v>491</v>
      </c>
      <c r="C326" s="76" t="s">
        <v>165</v>
      </c>
      <c r="D326" s="76" t="s">
        <v>2</v>
      </c>
      <c r="E326" s="76" t="s">
        <v>74</v>
      </c>
      <c r="F326" s="77" t="b">
        <v>1</v>
      </c>
      <c r="G326" s="76" t="s">
        <v>200</v>
      </c>
      <c r="H326" s="76" t="s">
        <v>45</v>
      </c>
      <c r="I326" s="78">
        <v>25905138</v>
      </c>
      <c r="J326" s="87">
        <v>47</v>
      </c>
      <c r="K326" s="87">
        <v>45</v>
      </c>
      <c r="L326" s="90">
        <v>92450</v>
      </c>
      <c r="M326" s="62"/>
      <c r="N326" s="87"/>
      <c r="P326" s="78">
        <f t="shared" si="73"/>
        <v>25905138</v>
      </c>
      <c r="Q326" s="80">
        <f t="shared" si="74"/>
        <v>92450</v>
      </c>
      <c r="R326" s="81">
        <f t="shared" si="75"/>
        <v>280.207009194159</v>
      </c>
      <c r="S326" s="80">
        <f t="shared" si="76"/>
        <v>1967.0212765957447</v>
      </c>
      <c r="T326" s="78">
        <f t="shared" si="77"/>
        <v>551173.1489361703</v>
      </c>
      <c r="U326" s="87"/>
    </row>
    <row r="327" spans="1:21" ht="15">
      <c r="A327" s="76" t="s">
        <v>663</v>
      </c>
      <c r="B327" s="76" t="s">
        <v>664</v>
      </c>
      <c r="C327" s="76" t="s">
        <v>2</v>
      </c>
      <c r="D327" s="76" t="s">
        <v>2</v>
      </c>
      <c r="E327" s="76" t="s">
        <v>74</v>
      </c>
      <c r="F327" s="77" t="b">
        <v>1</v>
      </c>
      <c r="G327" s="76" t="s">
        <v>200</v>
      </c>
      <c r="H327" s="76" t="s">
        <v>45</v>
      </c>
      <c r="I327" s="78">
        <v>12929050</v>
      </c>
      <c r="J327" s="87">
        <v>56</v>
      </c>
      <c r="K327" s="87">
        <v>55</v>
      </c>
      <c r="L327" s="90">
        <v>43745</v>
      </c>
      <c r="M327" s="62"/>
      <c r="N327" s="87"/>
      <c r="P327" s="78">
        <f t="shared" si="73"/>
        <v>12929050</v>
      </c>
      <c r="Q327" s="80">
        <f t="shared" si="74"/>
        <v>43745</v>
      </c>
      <c r="R327" s="81">
        <f t="shared" si="75"/>
        <v>295.55492056235</v>
      </c>
      <c r="S327" s="80">
        <f t="shared" si="76"/>
        <v>781.1607142857143</v>
      </c>
      <c r="T327" s="78">
        <f t="shared" si="77"/>
        <v>230875.89285714287</v>
      </c>
      <c r="U327" s="87"/>
    </row>
    <row r="328" spans="1:21" ht="15">
      <c r="A328" s="76" t="s">
        <v>826</v>
      </c>
      <c r="B328" s="76" t="s">
        <v>138</v>
      </c>
      <c r="C328" s="76" t="s">
        <v>827</v>
      </c>
      <c r="D328" s="76" t="s">
        <v>2</v>
      </c>
      <c r="E328" s="76" t="s">
        <v>74</v>
      </c>
      <c r="F328" s="77" t="b">
        <v>1</v>
      </c>
      <c r="G328" s="76" t="s">
        <v>200</v>
      </c>
      <c r="H328" s="76" t="s">
        <v>45</v>
      </c>
      <c r="I328" s="78">
        <v>18107088</v>
      </c>
      <c r="J328" s="87">
        <v>39</v>
      </c>
      <c r="K328" s="87">
        <v>38</v>
      </c>
      <c r="L328" s="90">
        <v>50251</v>
      </c>
      <c r="M328" s="62"/>
      <c r="N328" s="87"/>
      <c r="P328" s="78">
        <f t="shared" si="73"/>
        <v>18107088</v>
      </c>
      <c r="Q328" s="80">
        <f t="shared" si="74"/>
        <v>50251</v>
      </c>
      <c r="R328" s="81">
        <f t="shared" si="75"/>
        <v>360.33288889773337</v>
      </c>
      <c r="S328" s="80">
        <f t="shared" si="76"/>
        <v>1288.4871794871794</v>
      </c>
      <c r="T328" s="78">
        <f t="shared" si="77"/>
        <v>464284.3076923077</v>
      </c>
      <c r="U328" s="87"/>
    </row>
    <row r="329" spans="1:21" ht="15">
      <c r="A329" s="76"/>
      <c r="B329" s="76"/>
      <c r="C329" s="76"/>
      <c r="D329" s="76"/>
      <c r="E329" s="76"/>
      <c r="F329" s="77"/>
      <c r="G329" s="76"/>
      <c r="H329" s="76"/>
      <c r="I329" s="78"/>
      <c r="J329" s="87"/>
      <c r="K329" s="87"/>
      <c r="L329" s="90"/>
      <c r="M329" s="62"/>
      <c r="N329" s="87"/>
      <c r="P329" s="91">
        <f>SUM(P323:P328)</f>
        <v>103363697</v>
      </c>
      <c r="Q329" s="92">
        <f>SUM(Q323:Q328)</f>
        <v>351564</v>
      </c>
      <c r="R329" s="85">
        <f t="shared" si="75"/>
        <v>294.0110392417881</v>
      </c>
      <c r="U329" s="87"/>
    </row>
    <row r="330" spans="1:21" ht="15">
      <c r="A330" s="76"/>
      <c r="B330" s="76"/>
      <c r="C330" s="76"/>
      <c r="D330" s="76"/>
      <c r="E330" s="76"/>
      <c r="F330" s="77"/>
      <c r="G330" s="76"/>
      <c r="H330" s="76"/>
      <c r="I330" s="78"/>
      <c r="J330" s="87"/>
      <c r="K330" s="87"/>
      <c r="L330" s="90"/>
      <c r="M330" s="62"/>
      <c r="N330" s="87"/>
      <c r="R330" s="81"/>
      <c r="U330" s="87"/>
    </row>
    <row r="331" spans="1:21" ht="15">
      <c r="A331" s="76" t="s">
        <v>122</v>
      </c>
      <c r="B331" s="76" t="s">
        <v>123</v>
      </c>
      <c r="C331" s="76" t="s">
        <v>124</v>
      </c>
      <c r="D331" s="76" t="s">
        <v>12</v>
      </c>
      <c r="E331" s="76" t="s">
        <v>125</v>
      </c>
      <c r="F331" s="77" t="b">
        <v>1</v>
      </c>
      <c r="G331" s="76" t="s">
        <v>71</v>
      </c>
      <c r="H331" s="76" t="s">
        <v>45</v>
      </c>
      <c r="I331" s="78">
        <v>33956571</v>
      </c>
      <c r="J331" s="60">
        <v>101</v>
      </c>
      <c r="K331" s="60">
        <v>100</v>
      </c>
      <c r="L331" s="70">
        <v>187050</v>
      </c>
      <c r="M331" s="62"/>
      <c r="N331" s="87"/>
      <c r="O331" s="78">
        <v>34840211</v>
      </c>
      <c r="P331" s="78">
        <f aca="true" t="shared" si="78" ref="P331:P341">IF(O331&gt;0,O331,I331)</f>
        <v>34840211</v>
      </c>
      <c r="Q331" s="80">
        <f aca="true" t="shared" si="79" ref="Q331:Q341">IF(M331&gt;0,M331,L331)</f>
        <v>187050</v>
      </c>
      <c r="R331" s="81">
        <f t="shared" si="75"/>
        <v>186.26148623362738</v>
      </c>
      <c r="S331" s="80">
        <f aca="true" t="shared" si="80" ref="S331:S341">Q331/J331</f>
        <v>1851.980198019802</v>
      </c>
      <c r="T331" s="78">
        <f aca="true" t="shared" si="81" ref="T331:T341">P331/J331</f>
        <v>344952.58415841585</v>
      </c>
      <c r="U331" s="87"/>
    </row>
    <row r="332" spans="1:21" ht="15">
      <c r="A332" s="76" t="s">
        <v>157</v>
      </c>
      <c r="B332" s="76" t="s">
        <v>158</v>
      </c>
      <c r="C332" s="76" t="s">
        <v>159</v>
      </c>
      <c r="D332" s="76" t="s">
        <v>12</v>
      </c>
      <c r="E332" s="76" t="s">
        <v>125</v>
      </c>
      <c r="F332" s="77" t="b">
        <v>1</v>
      </c>
      <c r="G332" s="76" t="s">
        <v>71</v>
      </c>
      <c r="H332" s="76" t="s">
        <v>45</v>
      </c>
      <c r="I332" s="78">
        <v>33268955</v>
      </c>
      <c r="J332" s="60">
        <v>104</v>
      </c>
      <c r="K332" s="60">
        <v>103</v>
      </c>
      <c r="L332" s="70">
        <v>126527</v>
      </c>
      <c r="M332" s="62"/>
      <c r="N332" s="87"/>
      <c r="O332" s="78">
        <v>25751050</v>
      </c>
      <c r="P332" s="78">
        <f t="shared" si="78"/>
        <v>25751050</v>
      </c>
      <c r="Q332" s="80">
        <f t="shared" si="79"/>
        <v>126527</v>
      </c>
      <c r="R332" s="81">
        <f t="shared" si="75"/>
        <v>203.5221731330072</v>
      </c>
      <c r="S332" s="80">
        <f t="shared" si="80"/>
        <v>1216.6057692307693</v>
      </c>
      <c r="T332" s="78">
        <f t="shared" si="81"/>
        <v>247606.25</v>
      </c>
      <c r="U332" s="87"/>
    </row>
    <row r="333" spans="1:21" ht="15">
      <c r="A333" s="76" t="s">
        <v>282</v>
      </c>
      <c r="B333" s="76" t="s">
        <v>283</v>
      </c>
      <c r="C333" s="76" t="s">
        <v>284</v>
      </c>
      <c r="D333" s="76" t="s">
        <v>12</v>
      </c>
      <c r="E333" s="76" t="s">
        <v>125</v>
      </c>
      <c r="F333" s="77" t="b">
        <v>1</v>
      </c>
      <c r="G333" s="76" t="s">
        <v>200</v>
      </c>
      <c r="H333" s="76" t="s">
        <v>45</v>
      </c>
      <c r="I333" s="78">
        <v>31055438</v>
      </c>
      <c r="J333" s="60">
        <v>86</v>
      </c>
      <c r="K333" s="60">
        <v>84</v>
      </c>
      <c r="L333" s="70">
        <v>108863</v>
      </c>
      <c r="M333" s="61">
        <v>109174</v>
      </c>
      <c r="N333" s="87"/>
      <c r="O333" s="78">
        <v>34840211</v>
      </c>
      <c r="P333" s="78">
        <f t="shared" si="78"/>
        <v>34840211</v>
      </c>
      <c r="Q333" s="80">
        <f t="shared" si="79"/>
        <v>109174</v>
      </c>
      <c r="R333" s="81">
        <f t="shared" si="75"/>
        <v>319.1255335519446</v>
      </c>
      <c r="S333" s="80">
        <f t="shared" si="80"/>
        <v>1269.4651162790697</v>
      </c>
      <c r="T333" s="78">
        <f t="shared" si="81"/>
        <v>405118.73255813954</v>
      </c>
      <c r="U333" s="87" t="s">
        <v>285</v>
      </c>
    </row>
    <row r="334" spans="1:21" ht="15">
      <c r="A334" s="76" t="s">
        <v>346</v>
      </c>
      <c r="B334" s="76" t="s">
        <v>347</v>
      </c>
      <c r="C334" s="76" t="s">
        <v>284</v>
      </c>
      <c r="D334" s="76" t="s">
        <v>12</v>
      </c>
      <c r="E334" s="76" t="s">
        <v>125</v>
      </c>
      <c r="F334" s="77" t="b">
        <v>1</v>
      </c>
      <c r="G334" s="76" t="s">
        <v>200</v>
      </c>
      <c r="H334" s="76" t="s">
        <v>45</v>
      </c>
      <c r="I334" s="78">
        <v>24698429</v>
      </c>
      <c r="J334" s="60">
        <v>72</v>
      </c>
      <c r="K334" s="60">
        <v>71</v>
      </c>
      <c r="L334" s="70">
        <v>96080</v>
      </c>
      <c r="M334" s="62"/>
      <c r="N334" s="87"/>
      <c r="O334" s="78">
        <v>27625087</v>
      </c>
      <c r="P334" s="78">
        <f t="shared" si="78"/>
        <v>27625087</v>
      </c>
      <c r="Q334" s="80">
        <f t="shared" si="79"/>
        <v>96080</v>
      </c>
      <c r="R334" s="81">
        <f t="shared" si="75"/>
        <v>287.52172148209826</v>
      </c>
      <c r="S334" s="80">
        <f t="shared" si="80"/>
        <v>1334.4444444444443</v>
      </c>
      <c r="T334" s="78">
        <f t="shared" si="81"/>
        <v>383681.7638888889</v>
      </c>
      <c r="U334" s="87"/>
    </row>
    <row r="335" spans="1:21" ht="15">
      <c r="A335" s="76" t="s">
        <v>441</v>
      </c>
      <c r="B335" s="76" t="s">
        <v>442</v>
      </c>
      <c r="C335" s="76" t="s">
        <v>284</v>
      </c>
      <c r="D335" s="76" t="s">
        <v>12</v>
      </c>
      <c r="E335" s="76" t="s">
        <v>125</v>
      </c>
      <c r="F335" s="77" t="b">
        <v>1</v>
      </c>
      <c r="G335" s="76" t="s">
        <v>200</v>
      </c>
      <c r="H335" s="76" t="s">
        <v>45</v>
      </c>
      <c r="I335" s="78">
        <v>16632560</v>
      </c>
      <c r="J335" s="87">
        <v>48</v>
      </c>
      <c r="K335" s="87">
        <v>47</v>
      </c>
      <c r="L335" s="90">
        <v>54135</v>
      </c>
      <c r="M335" s="62"/>
      <c r="N335" s="87"/>
      <c r="P335" s="78">
        <f t="shared" si="78"/>
        <v>16632560</v>
      </c>
      <c r="Q335" s="80">
        <f t="shared" si="79"/>
        <v>54135</v>
      </c>
      <c r="R335" s="81">
        <f t="shared" si="75"/>
        <v>307.2422647085989</v>
      </c>
      <c r="S335" s="80">
        <f t="shared" si="80"/>
        <v>1127.8125</v>
      </c>
      <c r="T335" s="78">
        <f t="shared" si="81"/>
        <v>346511.6666666667</v>
      </c>
      <c r="U335" s="87"/>
    </row>
    <row r="336" spans="1:21" ht="15">
      <c r="A336" s="76" t="s">
        <v>566</v>
      </c>
      <c r="B336" s="76" t="s">
        <v>567</v>
      </c>
      <c r="C336" s="76" t="s">
        <v>568</v>
      </c>
      <c r="D336" s="76" t="s">
        <v>12</v>
      </c>
      <c r="E336" s="76" t="s">
        <v>125</v>
      </c>
      <c r="F336" s="77" t="b">
        <v>1</v>
      </c>
      <c r="G336" s="76" t="s">
        <v>200</v>
      </c>
      <c r="H336" s="76" t="s">
        <v>45</v>
      </c>
      <c r="I336" s="78">
        <v>20559958</v>
      </c>
      <c r="J336" s="87">
        <v>49</v>
      </c>
      <c r="K336" s="87">
        <v>48</v>
      </c>
      <c r="L336" s="90">
        <v>61421</v>
      </c>
      <c r="M336" s="62"/>
      <c r="N336" s="87"/>
      <c r="P336" s="78">
        <f t="shared" si="78"/>
        <v>20559958</v>
      </c>
      <c r="Q336" s="80">
        <f t="shared" si="79"/>
        <v>61421</v>
      </c>
      <c r="R336" s="81">
        <f t="shared" si="75"/>
        <v>334.7382491330327</v>
      </c>
      <c r="S336" s="80">
        <f t="shared" si="80"/>
        <v>1253.4897959183672</v>
      </c>
      <c r="T336" s="78">
        <f t="shared" si="81"/>
        <v>419590.97959183675</v>
      </c>
      <c r="U336" s="87"/>
    </row>
    <row r="337" spans="1:21" ht="15">
      <c r="A337" s="76" t="s">
        <v>598</v>
      </c>
      <c r="B337" s="76" t="s">
        <v>599</v>
      </c>
      <c r="C337" s="76" t="s">
        <v>600</v>
      </c>
      <c r="D337" s="76" t="s">
        <v>12</v>
      </c>
      <c r="E337" s="76" t="s">
        <v>125</v>
      </c>
      <c r="F337" s="77" t="b">
        <v>1</v>
      </c>
      <c r="G337" s="76" t="s">
        <v>200</v>
      </c>
      <c r="H337" s="76" t="s">
        <v>45</v>
      </c>
      <c r="I337" s="78">
        <v>40428954</v>
      </c>
      <c r="J337" s="87">
        <v>124</v>
      </c>
      <c r="K337" s="87">
        <v>123</v>
      </c>
      <c r="L337" s="90">
        <v>174672</v>
      </c>
      <c r="M337" s="62"/>
      <c r="N337" s="87"/>
      <c r="P337" s="78">
        <f t="shared" si="78"/>
        <v>40428954</v>
      </c>
      <c r="Q337" s="80">
        <f t="shared" si="79"/>
        <v>174672</v>
      </c>
      <c r="R337" s="81">
        <f t="shared" si="75"/>
        <v>231.45640972794723</v>
      </c>
      <c r="S337" s="80">
        <f t="shared" si="80"/>
        <v>1408.6451612903227</v>
      </c>
      <c r="T337" s="78">
        <f t="shared" si="81"/>
        <v>326039.9516129032</v>
      </c>
      <c r="U337" s="87"/>
    </row>
    <row r="338" spans="1:21" ht="15">
      <c r="A338" s="76" t="s">
        <v>601</v>
      </c>
      <c r="B338" s="76" t="s">
        <v>602</v>
      </c>
      <c r="C338" s="76" t="s">
        <v>284</v>
      </c>
      <c r="D338" s="76" t="s">
        <v>12</v>
      </c>
      <c r="E338" s="76" t="s">
        <v>125</v>
      </c>
      <c r="F338" s="77" t="b">
        <v>1</v>
      </c>
      <c r="G338" s="76" t="s">
        <v>200</v>
      </c>
      <c r="H338" s="76" t="s">
        <v>45</v>
      </c>
      <c r="I338" s="78">
        <v>26953715</v>
      </c>
      <c r="J338" s="87">
        <v>53</v>
      </c>
      <c r="K338" s="87">
        <v>52</v>
      </c>
      <c r="L338" s="90">
        <v>95847</v>
      </c>
      <c r="M338" s="62"/>
      <c r="N338" s="87"/>
      <c r="P338" s="78">
        <f t="shared" si="78"/>
        <v>26953715</v>
      </c>
      <c r="Q338" s="80">
        <f t="shared" si="79"/>
        <v>95847</v>
      </c>
      <c r="R338" s="81">
        <f t="shared" si="75"/>
        <v>281.2160526672718</v>
      </c>
      <c r="S338" s="80">
        <f t="shared" si="80"/>
        <v>1808.433962264151</v>
      </c>
      <c r="T338" s="78">
        <f t="shared" si="81"/>
        <v>508560.6603773585</v>
      </c>
      <c r="U338" s="87"/>
    </row>
    <row r="339" spans="1:21" ht="15">
      <c r="A339" s="76" t="s">
        <v>703</v>
      </c>
      <c r="B339" s="76" t="s">
        <v>704</v>
      </c>
      <c r="C339" s="76" t="s">
        <v>552</v>
      </c>
      <c r="D339" s="76" t="s">
        <v>12</v>
      </c>
      <c r="E339" s="76" t="s">
        <v>125</v>
      </c>
      <c r="F339" s="77" t="b">
        <v>1</v>
      </c>
      <c r="G339" s="76" t="s">
        <v>200</v>
      </c>
      <c r="H339" s="76" t="s">
        <v>45</v>
      </c>
      <c r="I339" s="78">
        <v>12027074</v>
      </c>
      <c r="J339" s="87">
        <v>35</v>
      </c>
      <c r="K339" s="87">
        <v>34</v>
      </c>
      <c r="L339" s="90">
        <v>20912</v>
      </c>
      <c r="M339" s="62"/>
      <c r="N339" s="87"/>
      <c r="P339" s="78">
        <f t="shared" si="78"/>
        <v>12027074</v>
      </c>
      <c r="Q339" s="80">
        <f t="shared" si="79"/>
        <v>20912</v>
      </c>
      <c r="R339" s="81">
        <f t="shared" si="75"/>
        <v>575.1278691660291</v>
      </c>
      <c r="S339" s="80">
        <f t="shared" si="80"/>
        <v>597.4857142857143</v>
      </c>
      <c r="T339" s="78">
        <f t="shared" si="81"/>
        <v>343630.6857142857</v>
      </c>
      <c r="U339" s="87"/>
    </row>
    <row r="340" spans="1:21" ht="15">
      <c r="A340" s="76" t="s">
        <v>726</v>
      </c>
      <c r="B340" s="76" t="s">
        <v>727</v>
      </c>
      <c r="C340" s="76" t="s">
        <v>284</v>
      </c>
      <c r="D340" s="76" t="s">
        <v>12</v>
      </c>
      <c r="E340" s="76" t="s">
        <v>125</v>
      </c>
      <c r="F340" s="77" t="b">
        <v>1</v>
      </c>
      <c r="G340" s="76" t="s">
        <v>200</v>
      </c>
      <c r="H340" s="76" t="s">
        <v>45</v>
      </c>
      <c r="I340" s="78">
        <v>16226816</v>
      </c>
      <c r="J340" s="87">
        <v>42</v>
      </c>
      <c r="K340" s="87">
        <v>41</v>
      </c>
      <c r="L340" s="90">
        <v>35006</v>
      </c>
      <c r="M340" s="62"/>
      <c r="N340" s="87"/>
      <c r="P340" s="78">
        <f t="shared" si="78"/>
        <v>16226816</v>
      </c>
      <c r="Q340" s="80">
        <f t="shared" si="79"/>
        <v>35006</v>
      </c>
      <c r="R340" s="81">
        <f t="shared" si="75"/>
        <v>463.5438496257784</v>
      </c>
      <c r="S340" s="80">
        <f t="shared" si="80"/>
        <v>833.4761904761905</v>
      </c>
      <c r="T340" s="78">
        <f t="shared" si="81"/>
        <v>386352.7619047619</v>
      </c>
      <c r="U340" s="87"/>
    </row>
    <row r="341" spans="1:21" ht="15">
      <c r="A341" s="93" t="s">
        <v>894</v>
      </c>
      <c r="B341" s="76" t="s">
        <v>895</v>
      </c>
      <c r="C341" s="76" t="s">
        <v>552</v>
      </c>
      <c r="D341" s="76" t="s">
        <v>12</v>
      </c>
      <c r="E341" s="76" t="s">
        <v>125</v>
      </c>
      <c r="F341" s="77" t="b">
        <v>1</v>
      </c>
      <c r="G341" s="76" t="s">
        <v>200</v>
      </c>
      <c r="H341" s="94" t="s">
        <v>45</v>
      </c>
      <c r="I341" s="95">
        <v>29906393</v>
      </c>
      <c r="J341" s="87">
        <v>50</v>
      </c>
      <c r="K341" s="87">
        <v>49</v>
      </c>
      <c r="L341" s="90">
        <v>91841</v>
      </c>
      <c r="M341" s="62"/>
      <c r="N341" s="87"/>
      <c r="P341" s="78">
        <f t="shared" si="78"/>
        <v>29906393</v>
      </c>
      <c r="Q341" s="80">
        <f t="shared" si="79"/>
        <v>91841</v>
      </c>
      <c r="R341" s="81">
        <f t="shared" si="75"/>
        <v>325.6322666347274</v>
      </c>
      <c r="S341" s="80">
        <f t="shared" si="80"/>
        <v>1836.82</v>
      </c>
      <c r="T341" s="78">
        <f t="shared" si="81"/>
        <v>598127.86</v>
      </c>
      <c r="U341" s="87"/>
    </row>
    <row r="342" spans="1:21" ht="15">
      <c r="A342" s="93"/>
      <c r="B342" s="76"/>
      <c r="C342" s="76"/>
      <c r="D342" s="76"/>
      <c r="E342" s="76"/>
      <c r="F342" s="77"/>
      <c r="G342" s="76"/>
      <c r="H342" s="94"/>
      <c r="I342" s="95"/>
      <c r="J342" s="87"/>
      <c r="K342" s="87"/>
      <c r="L342" s="90"/>
      <c r="M342" s="62"/>
      <c r="N342" s="87"/>
      <c r="P342" s="91">
        <f>SUM(P331:P341)</f>
        <v>285792029</v>
      </c>
      <c r="Q342" s="92">
        <f>SUM(Q331:Q341)</f>
        <v>1052665</v>
      </c>
      <c r="R342" s="85">
        <f>P342/Q342</f>
        <v>271.493807621608</v>
      </c>
      <c r="U342" s="87"/>
    </row>
    <row r="343" spans="1:21" ht="15">
      <c r="A343" s="93"/>
      <c r="B343" s="76"/>
      <c r="C343" s="76"/>
      <c r="D343" s="76"/>
      <c r="E343" s="76"/>
      <c r="F343" s="77"/>
      <c r="G343" s="76"/>
      <c r="H343" s="94"/>
      <c r="I343" s="95"/>
      <c r="J343" s="87"/>
      <c r="K343" s="87"/>
      <c r="L343" s="90"/>
      <c r="M343" s="62"/>
      <c r="N343" s="87"/>
      <c r="R343" s="81"/>
      <c r="U343" s="87"/>
    </row>
    <row r="344" spans="1:21" ht="15">
      <c r="A344" s="76" t="s">
        <v>791</v>
      </c>
      <c r="B344" s="76" t="s">
        <v>792</v>
      </c>
      <c r="C344" s="76" t="s">
        <v>793</v>
      </c>
      <c r="D344" s="76" t="s">
        <v>13</v>
      </c>
      <c r="E344" s="76" t="s">
        <v>74</v>
      </c>
      <c r="F344" s="77" t="b">
        <v>1</v>
      </c>
      <c r="G344" s="76" t="s">
        <v>200</v>
      </c>
      <c r="H344" s="76" t="s">
        <v>45</v>
      </c>
      <c r="I344" s="78">
        <v>6797257</v>
      </c>
      <c r="J344" s="87">
        <v>20</v>
      </c>
      <c r="K344" s="87">
        <v>19</v>
      </c>
      <c r="L344" s="90">
        <v>20460</v>
      </c>
      <c r="M344" s="62"/>
      <c r="N344" s="87"/>
      <c r="P344" s="78">
        <f>IF(O344&gt;0,O344,I344)</f>
        <v>6797257</v>
      </c>
      <c r="Q344" s="80">
        <f>IF(M344&gt;0,M344,L344)</f>
        <v>20460</v>
      </c>
      <c r="R344" s="81">
        <f t="shared" si="75"/>
        <v>332.22174975562075</v>
      </c>
      <c r="S344" s="80">
        <f>Q344/J344</f>
        <v>1023</v>
      </c>
      <c r="T344" s="78">
        <f>P344/J344</f>
        <v>339862.85</v>
      </c>
      <c r="U344" s="87"/>
    </row>
    <row r="345" spans="1:21" ht="15">
      <c r="A345" s="93" t="s">
        <v>881</v>
      </c>
      <c r="B345" s="76" t="s">
        <v>882</v>
      </c>
      <c r="C345" s="76" t="s">
        <v>793</v>
      </c>
      <c r="D345" s="76" t="s">
        <v>13</v>
      </c>
      <c r="E345" s="76" t="s">
        <v>74</v>
      </c>
      <c r="F345" s="77" t="b">
        <v>1</v>
      </c>
      <c r="G345" s="76" t="s">
        <v>200</v>
      </c>
      <c r="H345" s="94" t="s">
        <v>45</v>
      </c>
      <c r="I345" s="95">
        <v>32788027</v>
      </c>
      <c r="J345" s="87">
        <v>88</v>
      </c>
      <c r="K345" s="87">
        <v>87</v>
      </c>
      <c r="L345" s="90">
        <v>131916</v>
      </c>
      <c r="M345" s="62"/>
      <c r="N345" s="87"/>
      <c r="P345" s="78">
        <f>IF(O345&gt;0,O345,I345)</f>
        <v>32788027</v>
      </c>
      <c r="Q345" s="80">
        <f>IF(M345&gt;0,M345,L345)</f>
        <v>131916</v>
      </c>
      <c r="R345" s="81">
        <f t="shared" si="75"/>
        <v>248.5523135934989</v>
      </c>
      <c r="S345" s="80">
        <f>Q345/J345</f>
        <v>1499.0454545454545</v>
      </c>
      <c r="T345" s="78">
        <f>P345/J345</f>
        <v>372591.2159090909</v>
      </c>
      <c r="U345" s="87"/>
    </row>
    <row r="346" spans="1:21" ht="15">
      <c r="A346" s="93"/>
      <c r="B346" s="76"/>
      <c r="C346" s="76"/>
      <c r="D346" s="76"/>
      <c r="E346" s="76"/>
      <c r="F346" s="77"/>
      <c r="G346" s="76"/>
      <c r="H346" s="94"/>
      <c r="I346" s="95"/>
      <c r="J346" s="87"/>
      <c r="K346" s="87"/>
      <c r="L346" s="90"/>
      <c r="M346" s="62"/>
      <c r="N346" s="87"/>
      <c r="P346" s="91">
        <f>SUM(P344:P345)</f>
        <v>39585284</v>
      </c>
      <c r="Q346" s="92">
        <f>SUM(Q344:Q345)</f>
        <v>152376</v>
      </c>
      <c r="R346" s="85">
        <f t="shared" si="75"/>
        <v>259.78686932325303</v>
      </c>
      <c r="U346" s="87"/>
    </row>
    <row r="347" spans="1:21" ht="15">
      <c r="A347" s="93"/>
      <c r="B347" s="76"/>
      <c r="C347" s="76"/>
      <c r="D347" s="76"/>
      <c r="E347" s="76"/>
      <c r="F347" s="77"/>
      <c r="G347" s="76"/>
      <c r="H347" s="94"/>
      <c r="I347" s="95"/>
      <c r="J347" s="87"/>
      <c r="K347" s="87"/>
      <c r="L347" s="90"/>
      <c r="M347" s="62"/>
      <c r="N347" s="87"/>
      <c r="R347" s="81"/>
      <c r="U347" s="87"/>
    </row>
    <row r="348" spans="1:21" ht="15">
      <c r="A348" s="76" t="s">
        <v>85</v>
      </c>
      <c r="B348" s="76" t="s">
        <v>86</v>
      </c>
      <c r="C348" s="76" t="s">
        <v>87</v>
      </c>
      <c r="D348" s="76" t="s">
        <v>18</v>
      </c>
      <c r="E348" s="76" t="s">
        <v>88</v>
      </c>
      <c r="F348" s="77" t="b">
        <v>1</v>
      </c>
      <c r="G348" s="76" t="s">
        <v>71</v>
      </c>
      <c r="H348" s="76" t="s">
        <v>45</v>
      </c>
      <c r="I348" s="78">
        <v>15610980</v>
      </c>
      <c r="J348" s="60">
        <v>80</v>
      </c>
      <c r="K348" s="60">
        <v>79</v>
      </c>
      <c r="L348" s="70">
        <v>95212</v>
      </c>
      <c r="M348" s="62"/>
      <c r="N348" s="87"/>
      <c r="O348" s="78">
        <v>15996673</v>
      </c>
      <c r="P348" s="78">
        <f>IF(O348&gt;0,O348,I348)</f>
        <v>15996673</v>
      </c>
      <c r="Q348" s="80">
        <f>IF(M348&gt;0,M348,L348)</f>
        <v>95212</v>
      </c>
      <c r="R348" s="81">
        <f t="shared" si="75"/>
        <v>168.01110154182246</v>
      </c>
      <c r="S348" s="80">
        <f>Q348/J348</f>
        <v>1190.15</v>
      </c>
      <c r="T348" s="78">
        <f>P348/J348</f>
        <v>199958.4125</v>
      </c>
      <c r="U348" s="87"/>
    </row>
    <row r="349" spans="1:21" ht="15">
      <c r="A349" s="76" t="s">
        <v>445</v>
      </c>
      <c r="B349" s="76" t="s">
        <v>446</v>
      </c>
      <c r="C349" s="76" t="s">
        <v>87</v>
      </c>
      <c r="D349" s="76" t="s">
        <v>18</v>
      </c>
      <c r="E349" s="76" t="s">
        <v>88</v>
      </c>
      <c r="F349" s="77" t="b">
        <v>1</v>
      </c>
      <c r="G349" s="76" t="s">
        <v>200</v>
      </c>
      <c r="H349" s="76" t="s">
        <v>45</v>
      </c>
      <c r="I349" s="78">
        <v>14740659</v>
      </c>
      <c r="J349" s="87">
        <v>79</v>
      </c>
      <c r="K349" s="87">
        <v>78</v>
      </c>
      <c r="L349" s="90">
        <v>54941</v>
      </c>
      <c r="M349" s="62"/>
      <c r="N349" s="87"/>
      <c r="P349" s="78">
        <f>IF(O349&gt;0,O349,I349)</f>
        <v>14740659</v>
      </c>
      <c r="Q349" s="80">
        <f>IF(M349&gt;0,M349,L349)</f>
        <v>54941</v>
      </c>
      <c r="R349" s="81">
        <f t="shared" si="75"/>
        <v>268.29979432482116</v>
      </c>
      <c r="S349" s="80">
        <f>Q349/J349</f>
        <v>695.4556962025316</v>
      </c>
      <c r="T349" s="78">
        <f>P349/J349</f>
        <v>186590.62025316455</v>
      </c>
      <c r="U349" s="87"/>
    </row>
    <row r="350" spans="1:21" ht="15">
      <c r="A350" s="76" t="s">
        <v>623</v>
      </c>
      <c r="B350" s="76" t="s">
        <v>624</v>
      </c>
      <c r="C350" s="76" t="s">
        <v>625</v>
      </c>
      <c r="D350" s="76" t="s">
        <v>18</v>
      </c>
      <c r="E350" s="76" t="s">
        <v>88</v>
      </c>
      <c r="F350" s="77" t="b">
        <v>1</v>
      </c>
      <c r="G350" s="76" t="s">
        <v>200</v>
      </c>
      <c r="H350" s="76" t="s">
        <v>45</v>
      </c>
      <c r="I350" s="78">
        <v>5448296</v>
      </c>
      <c r="J350" s="87">
        <v>21</v>
      </c>
      <c r="K350" s="87">
        <v>20</v>
      </c>
      <c r="L350" s="90">
        <v>13875</v>
      </c>
      <c r="M350" s="62"/>
      <c r="N350" s="87"/>
      <c r="P350" s="78">
        <f>IF(O350&gt;0,O350,I350)</f>
        <v>5448296</v>
      </c>
      <c r="Q350" s="80">
        <f>IF(M350&gt;0,M350,L350)</f>
        <v>13875</v>
      </c>
      <c r="R350" s="81">
        <f t="shared" si="75"/>
        <v>392.669981981982</v>
      </c>
      <c r="S350" s="80">
        <f>Q350/J350</f>
        <v>660.7142857142857</v>
      </c>
      <c r="T350" s="78">
        <f>P350/J350</f>
        <v>259442.66666666666</v>
      </c>
      <c r="U350" s="87"/>
    </row>
    <row r="351" spans="1:21" ht="15">
      <c r="A351" s="76"/>
      <c r="B351" s="76"/>
      <c r="C351" s="76"/>
      <c r="D351" s="76"/>
      <c r="E351" s="76"/>
      <c r="F351" s="77"/>
      <c r="G351" s="76"/>
      <c r="H351" s="76"/>
      <c r="I351" s="78"/>
      <c r="J351" s="87"/>
      <c r="K351" s="87"/>
      <c r="L351" s="90"/>
      <c r="M351" s="62"/>
      <c r="N351" s="87"/>
      <c r="P351" s="91">
        <f>SUM(P348:P350)</f>
        <v>36185628</v>
      </c>
      <c r="Q351" s="92">
        <f>SUM(Q348:Q350)</f>
        <v>164028</v>
      </c>
      <c r="R351" s="85">
        <f t="shared" si="75"/>
        <v>220.60640866193577</v>
      </c>
      <c r="U351" s="87"/>
    </row>
    <row r="352" spans="1:21" ht="15">
      <c r="A352" s="76"/>
      <c r="B352" s="76"/>
      <c r="C352" s="76"/>
      <c r="D352" s="76"/>
      <c r="E352" s="76"/>
      <c r="F352" s="77"/>
      <c r="G352" s="76"/>
      <c r="H352" s="76"/>
      <c r="I352" s="78"/>
      <c r="J352" s="87"/>
      <c r="K352" s="87"/>
      <c r="L352" s="90"/>
      <c r="M352" s="62"/>
      <c r="N352" s="87"/>
      <c r="R352" s="81"/>
      <c r="U352" s="87"/>
    </row>
    <row r="353" spans="1:21" ht="15">
      <c r="A353" s="76" t="s">
        <v>78</v>
      </c>
      <c r="B353" s="76" t="s">
        <v>79</v>
      </c>
      <c r="C353" s="76" t="s">
        <v>80</v>
      </c>
      <c r="D353" s="76" t="s">
        <v>60</v>
      </c>
      <c r="E353" s="76" t="s">
        <v>945</v>
      </c>
      <c r="F353" s="77" t="b">
        <v>1</v>
      </c>
      <c r="G353" s="76" t="s">
        <v>71</v>
      </c>
      <c r="H353" s="76" t="s">
        <v>45</v>
      </c>
      <c r="I353" s="78">
        <v>11273000</v>
      </c>
      <c r="J353" s="60">
        <v>61</v>
      </c>
      <c r="K353" s="60">
        <v>60</v>
      </c>
      <c r="L353" s="70">
        <v>57234</v>
      </c>
      <c r="M353" s="62"/>
      <c r="N353" s="87"/>
      <c r="O353" s="78">
        <v>11159806</v>
      </c>
      <c r="P353" s="78">
        <f>IF(O353&gt;0,O353,I353)</f>
        <v>11159806</v>
      </c>
      <c r="Q353" s="80">
        <f>IF(M353&gt;0,M353,L353)</f>
        <v>57234</v>
      </c>
      <c r="R353" s="81">
        <f t="shared" si="75"/>
        <v>194.98560296327358</v>
      </c>
      <c r="S353" s="80">
        <f>Q353/J353</f>
        <v>938.2622950819672</v>
      </c>
      <c r="T353" s="78">
        <f>P353/J353</f>
        <v>182947.6393442623</v>
      </c>
      <c r="U353" s="87"/>
    </row>
    <row r="354" spans="1:21" ht="15">
      <c r="A354" s="76"/>
      <c r="B354" s="76"/>
      <c r="C354" s="76"/>
      <c r="D354" s="76"/>
      <c r="E354" s="76"/>
      <c r="F354" s="77"/>
      <c r="G354" s="76"/>
      <c r="H354" s="76"/>
      <c r="I354" s="78"/>
      <c r="J354" s="60"/>
      <c r="K354" s="60"/>
      <c r="L354" s="70"/>
      <c r="M354" s="62"/>
      <c r="N354" s="87"/>
      <c r="R354" s="81"/>
      <c r="U354" s="87"/>
    </row>
    <row r="355" spans="1:21" ht="15">
      <c r="A355" s="76" t="s">
        <v>100</v>
      </c>
      <c r="B355" s="76" t="s">
        <v>101</v>
      </c>
      <c r="C355" s="76" t="s">
        <v>102</v>
      </c>
      <c r="D355" s="76" t="s">
        <v>14</v>
      </c>
      <c r="E355" s="76" t="s">
        <v>103</v>
      </c>
      <c r="F355" s="77" t="b">
        <v>1</v>
      </c>
      <c r="G355" s="76" t="s">
        <v>71</v>
      </c>
      <c r="H355" s="76" t="s">
        <v>45</v>
      </c>
      <c r="I355" s="78">
        <v>22599211</v>
      </c>
      <c r="J355" s="60">
        <v>99</v>
      </c>
      <c r="K355" s="60">
        <v>98</v>
      </c>
      <c r="L355" s="70">
        <v>96945</v>
      </c>
      <c r="M355" s="61">
        <v>99536</v>
      </c>
      <c r="N355" s="87"/>
      <c r="O355" s="78">
        <v>21714188</v>
      </c>
      <c r="P355" s="78">
        <f aca="true" t="shared" si="82" ref="P355:P361">IF(O355&gt;0,O355,I355)</f>
        <v>21714188</v>
      </c>
      <c r="Q355" s="80">
        <f aca="true" t="shared" si="83" ref="Q355:Q361">IF(M355&gt;0,M355,L355)</f>
        <v>99536</v>
      </c>
      <c r="R355" s="81">
        <f t="shared" si="75"/>
        <v>218.15411509403634</v>
      </c>
      <c r="S355" s="80">
        <f aca="true" t="shared" si="84" ref="S355:S361">Q355/J355</f>
        <v>1005.4141414141415</v>
      </c>
      <c r="T355" s="78">
        <f aca="true" t="shared" si="85" ref="T355:T361">P355/J355</f>
        <v>219335.2323232323</v>
      </c>
      <c r="U355" s="87"/>
    </row>
    <row r="356" spans="1:21" ht="15">
      <c r="A356" s="76" t="s">
        <v>308</v>
      </c>
      <c r="B356" s="76" t="s">
        <v>309</v>
      </c>
      <c r="C356" s="76" t="s">
        <v>310</v>
      </c>
      <c r="D356" s="76" t="s">
        <v>14</v>
      </c>
      <c r="E356" s="76" t="s">
        <v>103</v>
      </c>
      <c r="F356" s="77" t="b">
        <v>1</v>
      </c>
      <c r="G356" s="76" t="s">
        <v>71</v>
      </c>
      <c r="H356" s="76" t="s">
        <v>45</v>
      </c>
      <c r="I356" s="78">
        <v>16794970</v>
      </c>
      <c r="J356" s="60">
        <v>45</v>
      </c>
      <c r="K356" s="60">
        <v>44</v>
      </c>
      <c r="L356" s="70">
        <v>38932</v>
      </c>
      <c r="M356" s="61">
        <v>40207</v>
      </c>
      <c r="N356" s="87"/>
      <c r="O356" s="78">
        <v>16483138</v>
      </c>
      <c r="P356" s="78">
        <f t="shared" si="82"/>
        <v>16483138</v>
      </c>
      <c r="Q356" s="80">
        <f t="shared" si="83"/>
        <v>40207</v>
      </c>
      <c r="R356" s="81">
        <f t="shared" si="75"/>
        <v>409.956922923869</v>
      </c>
      <c r="S356" s="80">
        <f t="shared" si="84"/>
        <v>893.4888888888889</v>
      </c>
      <c r="T356" s="78">
        <f t="shared" si="85"/>
        <v>366291.9555555555</v>
      </c>
      <c r="U356" s="87"/>
    </row>
    <row r="357" spans="1:21" ht="15">
      <c r="A357" s="76" t="s">
        <v>487</v>
      </c>
      <c r="B357" s="76" t="s">
        <v>488</v>
      </c>
      <c r="C357" s="76" t="s">
        <v>489</v>
      </c>
      <c r="D357" s="76" t="s">
        <v>14</v>
      </c>
      <c r="E357" s="76" t="s">
        <v>103</v>
      </c>
      <c r="F357" s="77" t="b">
        <v>1</v>
      </c>
      <c r="G357" s="76" t="s">
        <v>200</v>
      </c>
      <c r="H357" s="76" t="s">
        <v>45</v>
      </c>
      <c r="I357" s="78">
        <v>25315062</v>
      </c>
      <c r="J357" s="87">
        <v>64</v>
      </c>
      <c r="K357" s="87">
        <v>63</v>
      </c>
      <c r="L357" s="90">
        <v>61334</v>
      </c>
      <c r="M357" s="62"/>
      <c r="N357" s="87"/>
      <c r="P357" s="78">
        <f t="shared" si="82"/>
        <v>25315062</v>
      </c>
      <c r="Q357" s="80">
        <f t="shared" si="83"/>
        <v>61334</v>
      </c>
      <c r="R357" s="81">
        <f t="shared" si="75"/>
        <v>412.7410897707634</v>
      </c>
      <c r="S357" s="80">
        <f t="shared" si="84"/>
        <v>958.34375</v>
      </c>
      <c r="T357" s="78">
        <f t="shared" si="85"/>
        <v>395547.84375</v>
      </c>
      <c r="U357" s="87"/>
    </row>
    <row r="358" spans="1:21" ht="15">
      <c r="A358" s="76" t="s">
        <v>521</v>
      </c>
      <c r="B358" s="76" t="s">
        <v>522</v>
      </c>
      <c r="C358" s="76" t="s">
        <v>102</v>
      </c>
      <c r="D358" s="76" t="s">
        <v>14</v>
      </c>
      <c r="E358" s="76" t="s">
        <v>103</v>
      </c>
      <c r="F358" s="77" t="b">
        <v>1</v>
      </c>
      <c r="G358" s="76" t="s">
        <v>200</v>
      </c>
      <c r="H358" s="76" t="s">
        <v>45</v>
      </c>
      <c r="I358" s="78">
        <v>31954499</v>
      </c>
      <c r="J358" s="87">
        <v>97</v>
      </c>
      <c r="K358" s="87">
        <v>96</v>
      </c>
      <c r="L358" s="90">
        <v>136089</v>
      </c>
      <c r="M358" s="62"/>
      <c r="N358" s="87"/>
      <c r="P358" s="78">
        <f t="shared" si="82"/>
        <v>31954499</v>
      </c>
      <c r="Q358" s="80">
        <f t="shared" si="83"/>
        <v>136089</v>
      </c>
      <c r="R358" s="81">
        <f t="shared" si="75"/>
        <v>234.80589173261615</v>
      </c>
      <c r="S358" s="80">
        <f t="shared" si="84"/>
        <v>1402.979381443299</v>
      </c>
      <c r="T358" s="78">
        <f t="shared" si="85"/>
        <v>329427.824742268</v>
      </c>
      <c r="U358" s="87"/>
    </row>
    <row r="359" spans="1:21" ht="15">
      <c r="A359" s="76" t="s">
        <v>561</v>
      </c>
      <c r="B359" s="76" t="s">
        <v>562</v>
      </c>
      <c r="C359" s="76" t="s">
        <v>102</v>
      </c>
      <c r="D359" s="76" t="s">
        <v>14</v>
      </c>
      <c r="E359" s="76" t="s">
        <v>103</v>
      </c>
      <c r="F359" s="77" t="b">
        <v>1</v>
      </c>
      <c r="G359" s="76" t="s">
        <v>200</v>
      </c>
      <c r="H359" s="76" t="s">
        <v>45</v>
      </c>
      <c r="I359" s="78">
        <v>18015060</v>
      </c>
      <c r="J359" s="87">
        <v>53</v>
      </c>
      <c r="K359" s="87">
        <v>52</v>
      </c>
      <c r="L359" s="90">
        <v>56231</v>
      </c>
      <c r="M359" s="62"/>
      <c r="N359" s="87"/>
      <c r="P359" s="78">
        <f t="shared" si="82"/>
        <v>18015060</v>
      </c>
      <c r="Q359" s="80">
        <f t="shared" si="83"/>
        <v>56231</v>
      </c>
      <c r="R359" s="81">
        <f t="shared" si="75"/>
        <v>320.3759492095108</v>
      </c>
      <c r="S359" s="80">
        <f t="shared" si="84"/>
        <v>1060.9622641509434</v>
      </c>
      <c r="T359" s="78">
        <f t="shared" si="85"/>
        <v>339906.7924528302</v>
      </c>
      <c r="U359" s="87"/>
    </row>
    <row r="360" spans="1:21" ht="15">
      <c r="A360" s="76" t="s">
        <v>736</v>
      </c>
      <c r="B360" s="76" t="s">
        <v>737</v>
      </c>
      <c r="C360" s="76" t="s">
        <v>738</v>
      </c>
      <c r="D360" s="76" t="s">
        <v>14</v>
      </c>
      <c r="E360" s="76" t="s">
        <v>103</v>
      </c>
      <c r="F360" s="77" t="b">
        <v>1</v>
      </c>
      <c r="G360" s="76" t="s">
        <v>200</v>
      </c>
      <c r="H360" s="76" t="s">
        <v>45</v>
      </c>
      <c r="I360" s="78">
        <v>20095761</v>
      </c>
      <c r="J360" s="87">
        <v>48</v>
      </c>
      <c r="K360" s="87">
        <v>47</v>
      </c>
      <c r="L360" s="90">
        <v>83581</v>
      </c>
      <c r="M360" s="62"/>
      <c r="N360" s="87"/>
      <c r="P360" s="78">
        <f t="shared" si="82"/>
        <v>20095761</v>
      </c>
      <c r="Q360" s="80">
        <f t="shared" si="83"/>
        <v>83581</v>
      </c>
      <c r="R360" s="81">
        <f t="shared" si="75"/>
        <v>240.43456048623491</v>
      </c>
      <c r="S360" s="80">
        <f t="shared" si="84"/>
        <v>1741.2708333333333</v>
      </c>
      <c r="T360" s="78">
        <f t="shared" si="85"/>
        <v>418661.6875</v>
      </c>
      <c r="U360" s="87"/>
    </row>
    <row r="361" spans="1:21" ht="15">
      <c r="A361" s="93" t="s">
        <v>838</v>
      </c>
      <c r="B361" s="76" t="s">
        <v>839</v>
      </c>
      <c r="C361" s="76" t="s">
        <v>14</v>
      </c>
      <c r="D361" s="76" t="s">
        <v>14</v>
      </c>
      <c r="E361" s="76" t="s">
        <v>103</v>
      </c>
      <c r="F361" s="77" t="b">
        <v>1</v>
      </c>
      <c r="G361" s="76" t="s">
        <v>200</v>
      </c>
      <c r="H361" s="94" t="s">
        <v>45</v>
      </c>
      <c r="I361" s="95">
        <v>16727042</v>
      </c>
      <c r="J361" s="87">
        <v>43</v>
      </c>
      <c r="K361" s="87">
        <v>42</v>
      </c>
      <c r="L361" s="90">
        <v>40790</v>
      </c>
      <c r="M361" s="62"/>
      <c r="N361" s="87"/>
      <c r="P361" s="78">
        <f t="shared" si="82"/>
        <v>16727042</v>
      </c>
      <c r="Q361" s="80">
        <f t="shared" si="83"/>
        <v>40790</v>
      </c>
      <c r="R361" s="81">
        <f t="shared" si="75"/>
        <v>410.0770286835009</v>
      </c>
      <c r="S361" s="80">
        <f t="shared" si="84"/>
        <v>948.6046511627907</v>
      </c>
      <c r="T361" s="78">
        <f t="shared" si="85"/>
        <v>389000.9767441861</v>
      </c>
      <c r="U361" s="87"/>
    </row>
    <row r="362" spans="1:21" ht="15">
      <c r="A362" s="93"/>
      <c r="B362" s="76"/>
      <c r="C362" s="76"/>
      <c r="D362" s="76"/>
      <c r="E362" s="76"/>
      <c r="F362" s="77"/>
      <c r="G362" s="76"/>
      <c r="H362" s="94"/>
      <c r="I362" s="95"/>
      <c r="J362" s="87"/>
      <c r="K362" s="87"/>
      <c r="L362" s="90"/>
      <c r="M362" s="62"/>
      <c r="N362" s="87"/>
      <c r="P362" s="91">
        <f>SUM(P355:P361)</f>
        <v>150304750</v>
      </c>
      <c r="Q362" s="92">
        <f>SUM(Q355:Q361)</f>
        <v>517768</v>
      </c>
      <c r="R362" s="85">
        <f t="shared" si="75"/>
        <v>290.2936257165371</v>
      </c>
      <c r="U362" s="87"/>
    </row>
    <row r="363" spans="1:21" ht="15">
      <c r="A363" s="93"/>
      <c r="B363" s="76"/>
      <c r="C363" s="76"/>
      <c r="D363" s="76"/>
      <c r="E363" s="76"/>
      <c r="F363" s="77"/>
      <c r="G363" s="76"/>
      <c r="H363" s="94"/>
      <c r="I363" s="95"/>
      <c r="J363" s="87"/>
      <c r="K363" s="87"/>
      <c r="L363" s="90"/>
      <c r="M363" s="62"/>
      <c r="N363" s="87"/>
      <c r="R363" s="81"/>
      <c r="U363" s="87"/>
    </row>
    <row r="364" spans="1:21" ht="15">
      <c r="A364" s="76" t="s">
        <v>533</v>
      </c>
      <c r="B364" s="76" t="s">
        <v>534</v>
      </c>
      <c r="C364" s="76" t="s">
        <v>535</v>
      </c>
      <c r="D364" s="76" t="s">
        <v>23</v>
      </c>
      <c r="E364" s="76" t="s">
        <v>84</v>
      </c>
      <c r="F364" s="77" t="b">
        <v>1</v>
      </c>
      <c r="G364" s="76" t="s">
        <v>200</v>
      </c>
      <c r="H364" s="76" t="s">
        <v>45</v>
      </c>
      <c r="I364" s="78">
        <v>21510468</v>
      </c>
      <c r="J364" s="87">
        <v>65</v>
      </c>
      <c r="K364" s="87">
        <v>64</v>
      </c>
      <c r="L364" s="90">
        <v>75499</v>
      </c>
      <c r="M364" s="62"/>
      <c r="N364" s="87"/>
      <c r="P364" s="78">
        <f>IF(O364&gt;0,O364,I364)</f>
        <v>21510468</v>
      </c>
      <c r="Q364" s="80">
        <f>IF(M364&gt;0,M364,L364)</f>
        <v>75499</v>
      </c>
      <c r="R364" s="81">
        <f t="shared" si="75"/>
        <v>284.91063457794144</v>
      </c>
      <c r="S364" s="80">
        <f>Q364/J364</f>
        <v>1161.5230769230768</v>
      </c>
      <c r="T364" s="78">
        <f>P364/J364</f>
        <v>330930.27692307695</v>
      </c>
      <c r="U364" s="87"/>
    </row>
    <row r="365" spans="1:21" ht="15">
      <c r="A365" s="76" t="s">
        <v>674</v>
      </c>
      <c r="B365" s="76" t="s">
        <v>675</v>
      </c>
      <c r="C365" s="76" t="s">
        <v>676</v>
      </c>
      <c r="D365" s="76" t="s">
        <v>23</v>
      </c>
      <c r="E365" s="76" t="s">
        <v>84</v>
      </c>
      <c r="F365" s="77" t="b">
        <v>1</v>
      </c>
      <c r="G365" s="76" t="s">
        <v>200</v>
      </c>
      <c r="H365" s="76" t="s">
        <v>45</v>
      </c>
      <c r="I365" s="78">
        <v>12829452</v>
      </c>
      <c r="J365" s="87">
        <v>68</v>
      </c>
      <c r="K365" s="87">
        <v>67</v>
      </c>
      <c r="L365" s="90">
        <v>55196</v>
      </c>
      <c r="M365" s="62"/>
      <c r="N365" s="87"/>
      <c r="P365" s="78">
        <f>IF(O365&gt;0,O365,I365)</f>
        <v>12829452</v>
      </c>
      <c r="Q365" s="80">
        <f>IF(M365&gt;0,M365,L365)</f>
        <v>55196</v>
      </c>
      <c r="R365" s="81">
        <f t="shared" si="75"/>
        <v>232.43445177186751</v>
      </c>
      <c r="S365" s="80">
        <f>Q365/J365</f>
        <v>811.7058823529412</v>
      </c>
      <c r="T365" s="78">
        <f>P365/J365</f>
        <v>188668.41176470587</v>
      </c>
      <c r="U365" s="87"/>
    </row>
    <row r="366" spans="1:21" ht="15">
      <c r="A366" s="76"/>
      <c r="B366" s="76"/>
      <c r="C366" s="76"/>
      <c r="D366" s="76"/>
      <c r="E366" s="76"/>
      <c r="F366" s="77"/>
      <c r="G366" s="76"/>
      <c r="H366" s="76"/>
      <c r="I366" s="78"/>
      <c r="J366" s="87"/>
      <c r="K366" s="87"/>
      <c r="L366" s="90"/>
      <c r="M366" s="62"/>
      <c r="N366" s="87"/>
      <c r="P366" s="91">
        <f>SUM(P364:P365)</f>
        <v>34339920</v>
      </c>
      <c r="Q366" s="92">
        <f>SUM(Q364:Q365)</f>
        <v>130695</v>
      </c>
      <c r="R366" s="85">
        <f>P366/Q366</f>
        <v>262.7485366693447</v>
      </c>
      <c r="U366" s="87"/>
    </row>
    <row r="367" spans="1:21" ht="15">
      <c r="A367" s="76"/>
      <c r="B367" s="76"/>
      <c r="C367" s="76"/>
      <c r="D367" s="76"/>
      <c r="E367" s="76"/>
      <c r="F367" s="77"/>
      <c r="G367" s="76"/>
      <c r="H367" s="76"/>
      <c r="I367" s="78"/>
      <c r="J367" s="87"/>
      <c r="K367" s="87"/>
      <c r="L367" s="90"/>
      <c r="M367" s="62"/>
      <c r="N367" s="87"/>
      <c r="R367" s="81"/>
      <c r="U367" s="87"/>
    </row>
    <row r="368" spans="1:21" ht="15">
      <c r="A368" s="93" t="s">
        <v>853</v>
      </c>
      <c r="B368" s="76" t="s">
        <v>854</v>
      </c>
      <c r="C368" s="76" t="s">
        <v>855</v>
      </c>
      <c r="D368" s="76" t="s">
        <v>34</v>
      </c>
      <c r="E368" s="76" t="s">
        <v>88</v>
      </c>
      <c r="F368" s="77" t="b">
        <v>1</v>
      </c>
      <c r="G368" s="76" t="s">
        <v>200</v>
      </c>
      <c r="H368" s="94" t="s">
        <v>45</v>
      </c>
      <c r="I368" s="95">
        <v>16759848</v>
      </c>
      <c r="J368" s="87">
        <v>56</v>
      </c>
      <c r="K368" s="87">
        <v>55</v>
      </c>
      <c r="L368" s="90">
        <v>77993</v>
      </c>
      <c r="M368" s="62"/>
      <c r="N368" s="87"/>
      <c r="P368" s="78">
        <f>IF(O368&gt;0,O368,I368)</f>
        <v>16759848</v>
      </c>
      <c r="Q368" s="80">
        <f>IF(M368&gt;0,M368,L368)</f>
        <v>77993</v>
      </c>
      <c r="R368" s="81">
        <f t="shared" si="75"/>
        <v>214.88913107586578</v>
      </c>
      <c r="S368" s="80">
        <f>Q368/J368</f>
        <v>1392.732142857143</v>
      </c>
      <c r="T368" s="78">
        <f>P368/J368</f>
        <v>299283</v>
      </c>
      <c r="U368" s="87"/>
    </row>
    <row r="369" spans="1:21" ht="15">
      <c r="A369" s="93"/>
      <c r="B369" s="76"/>
      <c r="C369" s="76"/>
      <c r="D369" s="76"/>
      <c r="E369" s="76"/>
      <c r="F369" s="77"/>
      <c r="G369" s="76"/>
      <c r="H369" s="94"/>
      <c r="I369" s="95"/>
      <c r="J369" s="87"/>
      <c r="K369" s="87"/>
      <c r="L369" s="90"/>
      <c r="M369" s="62"/>
      <c r="N369" s="87"/>
      <c r="R369" s="81"/>
      <c r="U369" s="87"/>
    </row>
    <row r="370" spans="1:21" ht="15">
      <c r="A370" s="76" t="s">
        <v>137</v>
      </c>
      <c r="B370" s="76" t="s">
        <v>138</v>
      </c>
      <c r="C370" s="76" t="s">
        <v>139</v>
      </c>
      <c r="D370" s="76" t="s">
        <v>33</v>
      </c>
      <c r="E370" s="76" t="s">
        <v>945</v>
      </c>
      <c r="F370" s="77" t="b">
        <v>1</v>
      </c>
      <c r="G370" s="76" t="s">
        <v>71</v>
      </c>
      <c r="H370" s="76" t="s">
        <v>45</v>
      </c>
      <c r="I370" s="78">
        <v>12304615</v>
      </c>
      <c r="J370" s="60">
        <v>61</v>
      </c>
      <c r="K370" s="60">
        <v>60</v>
      </c>
      <c r="L370" s="70">
        <v>66784</v>
      </c>
      <c r="M370" s="62"/>
      <c r="N370" s="87"/>
      <c r="O370" s="78">
        <v>12900934</v>
      </c>
      <c r="P370" s="78">
        <f>IF(O370&gt;0,O370,I370)</f>
        <v>12900934</v>
      </c>
      <c r="Q370" s="80">
        <f>IF(M370&gt;0,M370,L370)</f>
        <v>66784</v>
      </c>
      <c r="R370" s="81">
        <f t="shared" si="75"/>
        <v>193.17402371825588</v>
      </c>
      <c r="S370" s="80">
        <f>Q370/J370</f>
        <v>1094.8196721311476</v>
      </c>
      <c r="T370" s="78">
        <f>P370/J370</f>
        <v>211490.7213114754</v>
      </c>
      <c r="U370" s="87"/>
    </row>
    <row r="371" spans="1:21" ht="15">
      <c r="A371" s="76"/>
      <c r="B371" s="76"/>
      <c r="C371" s="76"/>
      <c r="D371" s="76"/>
      <c r="E371" s="76"/>
      <c r="F371" s="77"/>
      <c r="G371" s="76"/>
      <c r="H371" s="76"/>
      <c r="I371" s="78"/>
      <c r="J371" s="60"/>
      <c r="K371" s="60"/>
      <c r="L371" s="70"/>
      <c r="M371" s="62"/>
      <c r="N371" s="87"/>
      <c r="R371" s="81"/>
      <c r="U371" s="87"/>
    </row>
    <row r="372" spans="1:21" ht="15">
      <c r="A372" s="76" t="s">
        <v>81</v>
      </c>
      <c r="B372" s="76" t="s">
        <v>82</v>
      </c>
      <c r="C372" s="76" t="s">
        <v>83</v>
      </c>
      <c r="D372" s="76" t="s">
        <v>32</v>
      </c>
      <c r="E372" s="76" t="s">
        <v>84</v>
      </c>
      <c r="F372" s="77" t="b">
        <v>1</v>
      </c>
      <c r="G372" s="76" t="s">
        <v>71</v>
      </c>
      <c r="H372" s="76" t="s">
        <v>45</v>
      </c>
      <c r="I372" s="78">
        <v>10187436</v>
      </c>
      <c r="J372" s="60">
        <v>64</v>
      </c>
      <c r="K372" s="60">
        <v>63</v>
      </c>
      <c r="L372" s="70">
        <v>74284</v>
      </c>
      <c r="M372" s="62"/>
      <c r="N372" s="87"/>
      <c r="O372" s="78">
        <v>10383846</v>
      </c>
      <c r="P372" s="78">
        <f aca="true" t="shared" si="86" ref="P372:P385">IF(O372&gt;0,O372,I372)</f>
        <v>10383846</v>
      </c>
      <c r="Q372" s="80">
        <f aca="true" t="shared" si="87" ref="Q372:Q385">IF(M372&gt;0,M372,L372)</f>
        <v>74284</v>
      </c>
      <c r="R372" s="81">
        <f t="shared" si="75"/>
        <v>139.78576813311076</v>
      </c>
      <c r="S372" s="80">
        <f aca="true" t="shared" si="88" ref="S372:S385">Q372/J372</f>
        <v>1160.6875</v>
      </c>
      <c r="T372" s="78">
        <f aca="true" t="shared" si="89" ref="T372:T385">P372/J372</f>
        <v>162247.59375</v>
      </c>
      <c r="U372" s="87"/>
    </row>
    <row r="373" spans="1:21" ht="15">
      <c r="A373" s="76" t="s">
        <v>94</v>
      </c>
      <c r="B373" s="76" t="s">
        <v>95</v>
      </c>
      <c r="C373" s="76" t="s">
        <v>96</v>
      </c>
      <c r="D373" s="76" t="s">
        <v>32</v>
      </c>
      <c r="E373" s="76" t="s">
        <v>84</v>
      </c>
      <c r="F373" s="77" t="b">
        <v>1</v>
      </c>
      <c r="G373" s="76" t="s">
        <v>71</v>
      </c>
      <c r="H373" s="76" t="s">
        <v>45</v>
      </c>
      <c r="I373" s="78">
        <v>6813903</v>
      </c>
      <c r="J373" s="60">
        <v>43</v>
      </c>
      <c r="K373" s="60">
        <v>42</v>
      </c>
      <c r="L373" s="70">
        <v>47403</v>
      </c>
      <c r="M373" s="62"/>
      <c r="N373" s="87"/>
      <c r="O373" s="78">
        <v>6971346</v>
      </c>
      <c r="P373" s="78">
        <f t="shared" si="86"/>
        <v>6971346</v>
      </c>
      <c r="Q373" s="80">
        <f t="shared" si="87"/>
        <v>47403</v>
      </c>
      <c r="R373" s="81">
        <f t="shared" si="75"/>
        <v>147.06550218340612</v>
      </c>
      <c r="S373" s="80">
        <f t="shared" si="88"/>
        <v>1102.3953488372092</v>
      </c>
      <c r="T373" s="78">
        <f t="shared" si="89"/>
        <v>162124.32558139536</v>
      </c>
      <c r="U373" s="87"/>
    </row>
    <row r="374" spans="1:21" ht="15">
      <c r="A374" s="76" t="s">
        <v>272</v>
      </c>
      <c r="B374" s="76" t="s">
        <v>273</v>
      </c>
      <c r="C374" s="76" t="s">
        <v>274</v>
      </c>
      <c r="D374" s="76" t="s">
        <v>32</v>
      </c>
      <c r="E374" s="76" t="s">
        <v>84</v>
      </c>
      <c r="F374" s="77" t="b">
        <v>1</v>
      </c>
      <c r="G374" s="76" t="s">
        <v>71</v>
      </c>
      <c r="H374" s="76" t="s">
        <v>45</v>
      </c>
      <c r="I374" s="78">
        <v>8517799</v>
      </c>
      <c r="J374" s="60">
        <v>55</v>
      </c>
      <c r="K374" s="60">
        <v>54</v>
      </c>
      <c r="L374" s="70">
        <v>61552</v>
      </c>
      <c r="M374" s="61">
        <v>85741</v>
      </c>
      <c r="N374" s="87"/>
      <c r="O374" s="78">
        <v>9467540</v>
      </c>
      <c r="P374" s="78">
        <f t="shared" si="86"/>
        <v>9467540</v>
      </c>
      <c r="Q374" s="80">
        <f t="shared" si="87"/>
        <v>85741</v>
      </c>
      <c r="R374" s="81">
        <f t="shared" si="75"/>
        <v>110.42021903173512</v>
      </c>
      <c r="S374" s="80">
        <f t="shared" si="88"/>
        <v>1558.9272727272728</v>
      </c>
      <c r="T374" s="78">
        <f t="shared" si="89"/>
        <v>172137.0909090909</v>
      </c>
      <c r="U374" s="87"/>
    </row>
    <row r="375" spans="1:21" ht="15">
      <c r="A375" s="76" t="s">
        <v>303</v>
      </c>
      <c r="B375" s="76" t="s">
        <v>304</v>
      </c>
      <c r="C375" s="76" t="s">
        <v>96</v>
      </c>
      <c r="D375" s="76" t="s">
        <v>32</v>
      </c>
      <c r="E375" s="76" t="s">
        <v>84</v>
      </c>
      <c r="F375" s="77" t="b">
        <v>1</v>
      </c>
      <c r="G375" s="76" t="s">
        <v>71</v>
      </c>
      <c r="H375" s="76" t="s">
        <v>45</v>
      </c>
      <c r="I375" s="78">
        <v>6848357</v>
      </c>
      <c r="J375" s="60">
        <v>40</v>
      </c>
      <c r="K375" s="60">
        <v>40</v>
      </c>
      <c r="L375" s="70">
        <v>39357</v>
      </c>
      <c r="M375" s="62"/>
      <c r="N375" s="87"/>
      <c r="O375" s="78">
        <v>6215779</v>
      </c>
      <c r="P375" s="78">
        <f t="shared" si="86"/>
        <v>6215779</v>
      </c>
      <c r="Q375" s="80">
        <f t="shared" si="87"/>
        <v>39357</v>
      </c>
      <c r="R375" s="81">
        <f t="shared" si="75"/>
        <v>157.93325202632315</v>
      </c>
      <c r="S375" s="80">
        <f t="shared" si="88"/>
        <v>983.925</v>
      </c>
      <c r="T375" s="78">
        <f t="shared" si="89"/>
        <v>155394.475</v>
      </c>
      <c r="U375" s="87"/>
    </row>
    <row r="376" spans="1:21" ht="15">
      <c r="A376" s="76" t="s">
        <v>389</v>
      </c>
      <c r="B376" s="76" t="s">
        <v>390</v>
      </c>
      <c r="C376" s="76" t="s">
        <v>248</v>
      </c>
      <c r="D376" s="76" t="s">
        <v>32</v>
      </c>
      <c r="E376" s="76" t="s">
        <v>84</v>
      </c>
      <c r="F376" s="77" t="b">
        <v>1</v>
      </c>
      <c r="G376" s="76" t="s">
        <v>71</v>
      </c>
      <c r="H376" s="76" t="s">
        <v>45</v>
      </c>
      <c r="I376" s="78">
        <v>15133354</v>
      </c>
      <c r="J376" s="60">
        <v>68</v>
      </c>
      <c r="K376" s="60">
        <v>67</v>
      </c>
      <c r="L376" s="70">
        <v>63225</v>
      </c>
      <c r="M376" s="62"/>
      <c r="N376" s="87"/>
      <c r="O376" s="78">
        <v>15392681</v>
      </c>
      <c r="P376" s="78">
        <f t="shared" si="86"/>
        <v>15392681</v>
      </c>
      <c r="Q376" s="80">
        <f t="shared" si="87"/>
        <v>63225</v>
      </c>
      <c r="R376" s="81">
        <f t="shared" si="75"/>
        <v>243.4587742190589</v>
      </c>
      <c r="S376" s="80">
        <f t="shared" si="88"/>
        <v>929.7794117647059</v>
      </c>
      <c r="T376" s="78">
        <f t="shared" si="89"/>
        <v>226362.95588235295</v>
      </c>
      <c r="U376" s="87"/>
    </row>
    <row r="377" spans="1:21" ht="15">
      <c r="A377" s="76" t="s">
        <v>394</v>
      </c>
      <c r="B377" s="76" t="s">
        <v>395</v>
      </c>
      <c r="C377" s="76" t="s">
        <v>396</v>
      </c>
      <c r="D377" s="76" t="s">
        <v>32</v>
      </c>
      <c r="E377" s="76" t="s">
        <v>84</v>
      </c>
      <c r="F377" s="77" t="b">
        <v>1</v>
      </c>
      <c r="G377" s="76" t="s">
        <v>71</v>
      </c>
      <c r="H377" s="76" t="s">
        <v>45</v>
      </c>
      <c r="I377" s="78">
        <v>13106079</v>
      </c>
      <c r="J377" s="60">
        <v>48</v>
      </c>
      <c r="K377" s="60">
        <v>47</v>
      </c>
      <c r="L377" s="70">
        <v>57332</v>
      </c>
      <c r="M377" s="62"/>
      <c r="N377" s="87"/>
      <c r="O377" s="78">
        <v>13610306</v>
      </c>
      <c r="P377" s="78">
        <f t="shared" si="86"/>
        <v>13610306</v>
      </c>
      <c r="Q377" s="80">
        <f t="shared" si="87"/>
        <v>57332</v>
      </c>
      <c r="R377" s="81">
        <f t="shared" si="75"/>
        <v>237.39457894369636</v>
      </c>
      <c r="S377" s="80">
        <f t="shared" si="88"/>
        <v>1194.4166666666667</v>
      </c>
      <c r="T377" s="78">
        <f t="shared" si="89"/>
        <v>283548.0416666667</v>
      </c>
      <c r="U377" s="87"/>
    </row>
    <row r="378" spans="1:21" ht="15">
      <c r="A378" s="76" t="s">
        <v>439</v>
      </c>
      <c r="B378" s="76" t="s">
        <v>440</v>
      </c>
      <c r="C378" s="76" t="s">
        <v>396</v>
      </c>
      <c r="D378" s="76" t="s">
        <v>32</v>
      </c>
      <c r="E378" s="76" t="s">
        <v>84</v>
      </c>
      <c r="F378" s="77" t="b">
        <v>1</v>
      </c>
      <c r="G378" s="76" t="s">
        <v>71</v>
      </c>
      <c r="H378" s="76" t="s">
        <v>45</v>
      </c>
      <c r="I378" s="78">
        <v>3995994</v>
      </c>
      <c r="J378" s="87">
        <v>16</v>
      </c>
      <c r="K378" s="87">
        <v>16</v>
      </c>
      <c r="L378" s="90">
        <v>16952</v>
      </c>
      <c r="M378" s="61">
        <v>16856</v>
      </c>
      <c r="N378" s="87"/>
      <c r="O378" s="78">
        <v>3697362</v>
      </c>
      <c r="P378" s="78">
        <f t="shared" si="86"/>
        <v>3697362</v>
      </c>
      <c r="Q378" s="80">
        <f t="shared" si="87"/>
        <v>16856</v>
      </c>
      <c r="R378" s="81">
        <f t="shared" si="75"/>
        <v>219.3499050783104</v>
      </c>
      <c r="S378" s="80">
        <f t="shared" si="88"/>
        <v>1053.5</v>
      </c>
      <c r="T378" s="78">
        <f t="shared" si="89"/>
        <v>231085.125</v>
      </c>
      <c r="U378" s="87"/>
    </row>
    <row r="379" spans="1:21" ht="15">
      <c r="A379" s="76" t="s">
        <v>443</v>
      </c>
      <c r="B379" s="76" t="s">
        <v>444</v>
      </c>
      <c r="C379" s="76" t="s">
        <v>96</v>
      </c>
      <c r="D379" s="76" t="s">
        <v>32</v>
      </c>
      <c r="E379" s="76" t="s">
        <v>84</v>
      </c>
      <c r="F379" s="77" t="b">
        <v>1</v>
      </c>
      <c r="G379" s="76" t="s">
        <v>200</v>
      </c>
      <c r="H379" s="76" t="s">
        <v>45</v>
      </c>
      <c r="I379" s="78">
        <v>12731163</v>
      </c>
      <c r="J379" s="87">
        <v>73</v>
      </c>
      <c r="K379" s="87">
        <v>72</v>
      </c>
      <c r="L379" s="90">
        <v>52200</v>
      </c>
      <c r="M379" s="61"/>
      <c r="N379" s="87"/>
      <c r="P379" s="78">
        <f t="shared" si="86"/>
        <v>12731163</v>
      </c>
      <c r="Q379" s="80">
        <f t="shared" si="87"/>
        <v>52200</v>
      </c>
      <c r="R379" s="81">
        <f t="shared" si="75"/>
        <v>243.89201149425287</v>
      </c>
      <c r="S379" s="80">
        <f t="shared" si="88"/>
        <v>715.068493150685</v>
      </c>
      <c r="T379" s="78">
        <f t="shared" si="89"/>
        <v>174399.49315068492</v>
      </c>
      <c r="U379" s="87"/>
    </row>
    <row r="380" spans="1:21" ht="15">
      <c r="A380" s="76" t="s">
        <v>449</v>
      </c>
      <c r="B380" s="76" t="s">
        <v>450</v>
      </c>
      <c r="C380" s="76" t="s">
        <v>32</v>
      </c>
      <c r="D380" s="76" t="s">
        <v>32</v>
      </c>
      <c r="E380" s="76" t="s">
        <v>84</v>
      </c>
      <c r="F380" s="77" t="b">
        <v>1</v>
      </c>
      <c r="G380" s="76" t="s">
        <v>200</v>
      </c>
      <c r="H380" s="76" t="s">
        <v>45</v>
      </c>
      <c r="I380" s="78">
        <v>11601000</v>
      </c>
      <c r="J380" s="87">
        <v>72</v>
      </c>
      <c r="K380" s="87">
        <v>70</v>
      </c>
      <c r="L380" s="90">
        <v>69129</v>
      </c>
      <c r="M380" s="61"/>
      <c r="N380" s="87"/>
      <c r="P380" s="78">
        <f t="shared" si="86"/>
        <v>11601000</v>
      </c>
      <c r="Q380" s="80">
        <f t="shared" si="87"/>
        <v>69129</v>
      </c>
      <c r="R380" s="81">
        <f t="shared" si="75"/>
        <v>167.81669053508656</v>
      </c>
      <c r="S380" s="80">
        <f t="shared" si="88"/>
        <v>960.125</v>
      </c>
      <c r="T380" s="78">
        <f t="shared" si="89"/>
        <v>161125</v>
      </c>
      <c r="U380" s="87"/>
    </row>
    <row r="381" spans="1:21" ht="15">
      <c r="A381" s="76" t="s">
        <v>527</v>
      </c>
      <c r="B381" s="76" t="s">
        <v>528</v>
      </c>
      <c r="C381" s="76" t="s">
        <v>529</v>
      </c>
      <c r="D381" s="76" t="s">
        <v>32</v>
      </c>
      <c r="E381" s="76" t="s">
        <v>84</v>
      </c>
      <c r="F381" s="77" t="b">
        <v>1</v>
      </c>
      <c r="G381" s="76" t="s">
        <v>200</v>
      </c>
      <c r="H381" s="76" t="s">
        <v>45</v>
      </c>
      <c r="I381" s="78">
        <v>15688863</v>
      </c>
      <c r="J381" s="87">
        <v>57</v>
      </c>
      <c r="K381" s="87">
        <v>56</v>
      </c>
      <c r="L381" s="90">
        <v>68267</v>
      </c>
      <c r="M381" s="61"/>
      <c r="N381" s="87"/>
      <c r="P381" s="78">
        <f t="shared" si="86"/>
        <v>15688863</v>
      </c>
      <c r="Q381" s="80">
        <f t="shared" si="87"/>
        <v>68267</v>
      </c>
      <c r="R381" s="81">
        <f t="shared" si="75"/>
        <v>229.8162069521145</v>
      </c>
      <c r="S381" s="80">
        <f t="shared" si="88"/>
        <v>1197.6666666666667</v>
      </c>
      <c r="T381" s="78">
        <f t="shared" si="89"/>
        <v>275243.2105263158</v>
      </c>
      <c r="U381" s="87"/>
    </row>
    <row r="382" spans="1:21" ht="15">
      <c r="A382" s="76" t="s">
        <v>634</v>
      </c>
      <c r="B382" s="76" t="s">
        <v>635</v>
      </c>
      <c r="C382" s="76" t="s">
        <v>83</v>
      </c>
      <c r="D382" s="76" t="s">
        <v>32</v>
      </c>
      <c r="E382" s="76" t="s">
        <v>84</v>
      </c>
      <c r="F382" s="77" t="b">
        <v>1</v>
      </c>
      <c r="G382" s="76" t="s">
        <v>200</v>
      </c>
      <c r="H382" s="76" t="s">
        <v>45</v>
      </c>
      <c r="I382" s="78">
        <v>19262403</v>
      </c>
      <c r="J382" s="87">
        <v>70</v>
      </c>
      <c r="K382" s="87">
        <v>69</v>
      </c>
      <c r="L382" s="90">
        <v>68561</v>
      </c>
      <c r="M382" s="61"/>
      <c r="N382" s="87"/>
      <c r="P382" s="78">
        <f t="shared" si="86"/>
        <v>19262403</v>
      </c>
      <c r="Q382" s="80">
        <f t="shared" si="87"/>
        <v>68561</v>
      </c>
      <c r="R382" s="81">
        <f t="shared" si="75"/>
        <v>280.95277198407257</v>
      </c>
      <c r="S382" s="80">
        <f t="shared" si="88"/>
        <v>979.4428571428572</v>
      </c>
      <c r="T382" s="78">
        <f t="shared" si="89"/>
        <v>275177.1857142857</v>
      </c>
      <c r="U382" s="87"/>
    </row>
    <row r="383" spans="1:21" ht="15">
      <c r="A383" s="76" t="s">
        <v>641</v>
      </c>
      <c r="B383" s="76" t="s">
        <v>642</v>
      </c>
      <c r="C383" s="76" t="s">
        <v>396</v>
      </c>
      <c r="D383" s="76" t="s">
        <v>32</v>
      </c>
      <c r="E383" s="76" t="s">
        <v>84</v>
      </c>
      <c r="F383" s="77" t="b">
        <v>1</v>
      </c>
      <c r="G383" s="76" t="s">
        <v>200</v>
      </c>
      <c r="H383" s="76" t="s">
        <v>45</v>
      </c>
      <c r="I383" s="78">
        <v>7166589</v>
      </c>
      <c r="J383" s="87">
        <v>40</v>
      </c>
      <c r="K383" s="87">
        <v>39</v>
      </c>
      <c r="L383" s="90">
        <v>29165</v>
      </c>
      <c r="M383" s="61"/>
      <c r="N383" s="87"/>
      <c r="P383" s="78">
        <f t="shared" si="86"/>
        <v>7166589</v>
      </c>
      <c r="Q383" s="80">
        <f t="shared" si="87"/>
        <v>29165</v>
      </c>
      <c r="R383" s="81">
        <f t="shared" si="75"/>
        <v>245.72566432367563</v>
      </c>
      <c r="S383" s="80">
        <f t="shared" si="88"/>
        <v>729.125</v>
      </c>
      <c r="T383" s="78">
        <f t="shared" si="89"/>
        <v>179164.725</v>
      </c>
      <c r="U383" s="87"/>
    </row>
    <row r="384" spans="1:21" ht="15">
      <c r="A384" s="76" t="s">
        <v>700</v>
      </c>
      <c r="B384" s="76" t="s">
        <v>701</v>
      </c>
      <c r="C384" s="76" t="s">
        <v>702</v>
      </c>
      <c r="D384" s="76" t="s">
        <v>32</v>
      </c>
      <c r="E384" s="76" t="s">
        <v>84</v>
      </c>
      <c r="F384" s="77" t="b">
        <v>1</v>
      </c>
      <c r="G384" s="76" t="s">
        <v>200</v>
      </c>
      <c r="H384" s="76" t="s">
        <v>45</v>
      </c>
      <c r="I384" s="78">
        <v>9996642</v>
      </c>
      <c r="J384" s="87">
        <v>56</v>
      </c>
      <c r="K384" s="87">
        <v>55</v>
      </c>
      <c r="L384" s="90">
        <v>71618</v>
      </c>
      <c r="M384" s="61"/>
      <c r="N384" s="87"/>
      <c r="P384" s="78">
        <f t="shared" si="86"/>
        <v>9996642</v>
      </c>
      <c r="Q384" s="80">
        <f t="shared" si="87"/>
        <v>71618</v>
      </c>
      <c r="R384" s="81">
        <f t="shared" si="75"/>
        <v>139.58281437627411</v>
      </c>
      <c r="S384" s="80">
        <f t="shared" si="88"/>
        <v>1278.892857142857</v>
      </c>
      <c r="T384" s="78">
        <f t="shared" si="89"/>
        <v>178511.4642857143</v>
      </c>
      <c r="U384" s="87"/>
    </row>
    <row r="385" spans="1:21" ht="15">
      <c r="A385" s="76" t="s">
        <v>824</v>
      </c>
      <c r="B385" s="76" t="s">
        <v>825</v>
      </c>
      <c r="C385" s="76" t="s">
        <v>32</v>
      </c>
      <c r="D385" s="76" t="s">
        <v>32</v>
      </c>
      <c r="E385" s="76" t="s">
        <v>84</v>
      </c>
      <c r="F385" s="77" t="b">
        <v>1</v>
      </c>
      <c r="G385" s="76" t="s">
        <v>200</v>
      </c>
      <c r="H385" s="76" t="s">
        <v>45</v>
      </c>
      <c r="I385" s="78">
        <v>13630483</v>
      </c>
      <c r="J385" s="87">
        <v>49</v>
      </c>
      <c r="K385" s="87">
        <v>48</v>
      </c>
      <c r="L385" s="90">
        <v>58547</v>
      </c>
      <c r="M385" s="61"/>
      <c r="N385" s="87"/>
      <c r="P385" s="78">
        <f t="shared" si="86"/>
        <v>13630483</v>
      </c>
      <c r="Q385" s="80">
        <f t="shared" si="87"/>
        <v>58547</v>
      </c>
      <c r="R385" s="81">
        <f t="shared" si="75"/>
        <v>232.81266333031581</v>
      </c>
      <c r="S385" s="80">
        <f t="shared" si="88"/>
        <v>1194.8367346938776</v>
      </c>
      <c r="T385" s="78">
        <f t="shared" si="89"/>
        <v>278173.1224489796</v>
      </c>
      <c r="U385" s="87"/>
    </row>
    <row r="386" spans="1:21" ht="15">
      <c r="A386" s="76"/>
      <c r="B386" s="76"/>
      <c r="C386" s="76"/>
      <c r="D386" s="76"/>
      <c r="E386" s="76"/>
      <c r="F386" s="77"/>
      <c r="G386" s="76"/>
      <c r="H386" s="76"/>
      <c r="I386" s="78"/>
      <c r="J386" s="87"/>
      <c r="K386" s="87"/>
      <c r="L386" s="90"/>
      <c r="M386" s="61"/>
      <c r="N386" s="87"/>
      <c r="P386" s="91">
        <f>SUM(P372:P385)</f>
        <v>155816003</v>
      </c>
      <c r="Q386" s="92">
        <f>SUM(Q372:Q385)</f>
        <v>801685</v>
      </c>
      <c r="R386" s="85">
        <f t="shared" si="75"/>
        <v>194.36063166954602</v>
      </c>
      <c r="U386" s="87"/>
    </row>
    <row r="387" spans="1:21" ht="15">
      <c r="A387" s="76"/>
      <c r="B387" s="76"/>
      <c r="C387" s="76"/>
      <c r="D387" s="76"/>
      <c r="E387" s="76"/>
      <c r="F387" s="77"/>
      <c r="G387" s="76"/>
      <c r="H387" s="76"/>
      <c r="I387" s="78"/>
      <c r="J387" s="87"/>
      <c r="K387" s="87"/>
      <c r="L387" s="90"/>
      <c r="M387" s="61"/>
      <c r="N387" s="87"/>
      <c r="Q387" s="80"/>
      <c r="R387" s="81"/>
      <c r="U387" s="87"/>
    </row>
    <row r="388" spans="1:21" ht="15">
      <c r="A388" s="76" t="s">
        <v>148</v>
      </c>
      <c r="B388" s="76" t="s">
        <v>149</v>
      </c>
      <c r="C388" s="76" t="s">
        <v>150</v>
      </c>
      <c r="D388" s="76" t="s">
        <v>7</v>
      </c>
      <c r="E388" s="76" t="s">
        <v>74</v>
      </c>
      <c r="F388" s="77" t="b">
        <v>1</v>
      </c>
      <c r="G388" s="76" t="s">
        <v>71</v>
      </c>
      <c r="H388" s="76" t="s">
        <v>45</v>
      </c>
      <c r="I388" s="78">
        <v>8956121</v>
      </c>
      <c r="J388" s="60">
        <v>36</v>
      </c>
      <c r="K388" s="60">
        <v>35</v>
      </c>
      <c r="L388" s="70">
        <v>27232</v>
      </c>
      <c r="M388" s="61"/>
      <c r="N388" s="87"/>
      <c r="O388" s="78">
        <v>8609986</v>
      </c>
      <c r="P388" s="78">
        <f aca="true" t="shared" si="90" ref="P388:P399">IF(O388&gt;0,O388,I388)</f>
        <v>8609986</v>
      </c>
      <c r="Q388" s="80">
        <f aca="true" t="shared" si="91" ref="Q388:Q399">IF(M388&gt;0,M388,L388)</f>
        <v>27232</v>
      </c>
      <c r="R388" s="81">
        <f aca="true" t="shared" si="92" ref="R388:R409">P388/Q388</f>
        <v>316.1716363102233</v>
      </c>
      <c r="S388" s="80">
        <f aca="true" t="shared" si="93" ref="S388:S399">Q388/J388</f>
        <v>756.4444444444445</v>
      </c>
      <c r="T388" s="78">
        <f aca="true" t="shared" si="94" ref="T388:T399">P388/J388</f>
        <v>239166.27777777778</v>
      </c>
      <c r="U388" s="87"/>
    </row>
    <row r="389" spans="1:21" ht="15">
      <c r="A389" s="76" t="s">
        <v>187</v>
      </c>
      <c r="B389" s="76" t="s">
        <v>188</v>
      </c>
      <c r="C389" s="76" t="s">
        <v>189</v>
      </c>
      <c r="D389" s="76" t="s">
        <v>7</v>
      </c>
      <c r="E389" s="76" t="s">
        <v>74</v>
      </c>
      <c r="F389" s="77" t="b">
        <v>1</v>
      </c>
      <c r="G389" s="76" t="s">
        <v>71</v>
      </c>
      <c r="H389" s="76" t="s">
        <v>45</v>
      </c>
      <c r="I389" s="78">
        <v>8688359</v>
      </c>
      <c r="J389" s="60">
        <v>34</v>
      </c>
      <c r="K389" s="60">
        <v>33</v>
      </c>
      <c r="L389" s="70">
        <v>35698</v>
      </c>
      <c r="M389" s="61"/>
      <c r="N389" s="87"/>
      <c r="O389" s="78">
        <v>8471386</v>
      </c>
      <c r="P389" s="78">
        <f t="shared" si="90"/>
        <v>8471386</v>
      </c>
      <c r="Q389" s="80">
        <f t="shared" si="91"/>
        <v>35698</v>
      </c>
      <c r="R389" s="81">
        <f t="shared" si="92"/>
        <v>237.30702000112052</v>
      </c>
      <c r="S389" s="80">
        <f t="shared" si="93"/>
        <v>1049.9411764705883</v>
      </c>
      <c r="T389" s="78">
        <f t="shared" si="94"/>
        <v>249158.41176470587</v>
      </c>
      <c r="U389" s="87"/>
    </row>
    <row r="390" spans="1:21" ht="15">
      <c r="A390" s="76" t="s">
        <v>204</v>
      </c>
      <c r="B390" s="76" t="s">
        <v>205</v>
      </c>
      <c r="C390" s="76" t="s">
        <v>206</v>
      </c>
      <c r="D390" s="76" t="s">
        <v>7</v>
      </c>
      <c r="E390" s="76" t="s">
        <v>74</v>
      </c>
      <c r="F390" s="77" t="b">
        <v>1</v>
      </c>
      <c r="G390" s="76" t="s">
        <v>71</v>
      </c>
      <c r="H390" s="76" t="s">
        <v>45</v>
      </c>
      <c r="I390" s="78">
        <v>10508599</v>
      </c>
      <c r="J390" s="60">
        <v>35</v>
      </c>
      <c r="K390" s="60">
        <v>34</v>
      </c>
      <c r="L390" s="70">
        <v>48386</v>
      </c>
      <c r="M390" s="61"/>
      <c r="N390" s="87"/>
      <c r="O390" s="78">
        <v>11042232</v>
      </c>
      <c r="P390" s="78">
        <f t="shared" si="90"/>
        <v>11042232</v>
      </c>
      <c r="Q390" s="80">
        <f t="shared" si="91"/>
        <v>48386</v>
      </c>
      <c r="R390" s="81">
        <f t="shared" si="92"/>
        <v>228.21130078948457</v>
      </c>
      <c r="S390" s="80">
        <f t="shared" si="93"/>
        <v>1382.4571428571428</v>
      </c>
      <c r="T390" s="78">
        <f t="shared" si="94"/>
        <v>315492.34285714285</v>
      </c>
      <c r="U390" s="87"/>
    </row>
    <row r="391" spans="1:21" ht="15">
      <c r="A391" s="76" t="s">
        <v>214</v>
      </c>
      <c r="B391" s="76" t="s">
        <v>215</v>
      </c>
      <c r="C391" s="76" t="s">
        <v>189</v>
      </c>
      <c r="D391" s="76" t="s">
        <v>7</v>
      </c>
      <c r="E391" s="76" t="s">
        <v>74</v>
      </c>
      <c r="F391" s="77" t="b">
        <v>1</v>
      </c>
      <c r="G391" s="76" t="s">
        <v>71</v>
      </c>
      <c r="H391" s="76" t="s">
        <v>45</v>
      </c>
      <c r="I391" s="78">
        <v>4704568</v>
      </c>
      <c r="J391" s="60">
        <v>13</v>
      </c>
      <c r="K391" s="60">
        <v>13</v>
      </c>
      <c r="L391" s="70">
        <v>18489</v>
      </c>
      <c r="M391" s="61">
        <v>18429</v>
      </c>
      <c r="N391" s="87"/>
      <c r="O391" s="78">
        <v>4636245</v>
      </c>
      <c r="P391" s="78">
        <f t="shared" si="90"/>
        <v>4636245</v>
      </c>
      <c r="Q391" s="80">
        <f t="shared" si="91"/>
        <v>18429</v>
      </c>
      <c r="R391" s="81">
        <f t="shared" si="92"/>
        <v>251.5733355038255</v>
      </c>
      <c r="S391" s="80">
        <f t="shared" si="93"/>
        <v>1417.6153846153845</v>
      </c>
      <c r="T391" s="78">
        <f t="shared" si="94"/>
        <v>356634.23076923075</v>
      </c>
      <c r="U391" s="87"/>
    </row>
    <row r="392" spans="1:21" ht="15">
      <c r="A392" s="76" t="s">
        <v>328</v>
      </c>
      <c r="B392" s="76" t="s">
        <v>329</v>
      </c>
      <c r="C392" s="76" t="s">
        <v>7</v>
      </c>
      <c r="D392" s="76" t="s">
        <v>7</v>
      </c>
      <c r="E392" s="76" t="s">
        <v>74</v>
      </c>
      <c r="F392" s="77" t="b">
        <v>1</v>
      </c>
      <c r="G392" s="76" t="s">
        <v>200</v>
      </c>
      <c r="H392" s="76" t="s">
        <v>45</v>
      </c>
      <c r="I392" s="78">
        <v>37928116</v>
      </c>
      <c r="J392" s="60">
        <v>69</v>
      </c>
      <c r="K392" s="60">
        <v>68</v>
      </c>
      <c r="L392" s="70">
        <v>112541</v>
      </c>
      <c r="M392" s="62"/>
      <c r="N392" s="87"/>
      <c r="O392" s="78">
        <v>37378918</v>
      </c>
      <c r="P392" s="78">
        <f t="shared" si="90"/>
        <v>37378918</v>
      </c>
      <c r="Q392" s="80">
        <f t="shared" si="91"/>
        <v>112541</v>
      </c>
      <c r="R392" s="81">
        <f t="shared" si="92"/>
        <v>332.13600376751583</v>
      </c>
      <c r="S392" s="80">
        <f t="shared" si="93"/>
        <v>1631.0289855072465</v>
      </c>
      <c r="T392" s="78">
        <f t="shared" si="94"/>
        <v>541723.4492753623</v>
      </c>
      <c r="U392" s="87"/>
    </row>
    <row r="393" spans="1:21" ht="15">
      <c r="A393" s="76" t="s">
        <v>614</v>
      </c>
      <c r="B393" s="76" t="s">
        <v>615</v>
      </c>
      <c r="C393" s="76" t="s">
        <v>7</v>
      </c>
      <c r="D393" s="76" t="s">
        <v>7</v>
      </c>
      <c r="E393" s="76" t="s">
        <v>74</v>
      </c>
      <c r="F393" s="77" t="b">
        <v>1</v>
      </c>
      <c r="G393" s="76" t="s">
        <v>200</v>
      </c>
      <c r="H393" s="76" t="s">
        <v>45</v>
      </c>
      <c r="I393" s="78">
        <v>7610047</v>
      </c>
      <c r="J393" s="87">
        <v>12</v>
      </c>
      <c r="K393" s="87">
        <v>12</v>
      </c>
      <c r="L393" s="90">
        <v>26962</v>
      </c>
      <c r="M393" s="62"/>
      <c r="N393" s="87"/>
      <c r="P393" s="78">
        <f t="shared" si="90"/>
        <v>7610047</v>
      </c>
      <c r="Q393" s="80">
        <f t="shared" si="91"/>
        <v>26962</v>
      </c>
      <c r="R393" s="81">
        <f t="shared" si="92"/>
        <v>282.25083450782586</v>
      </c>
      <c r="S393" s="80">
        <f t="shared" si="93"/>
        <v>2246.8333333333335</v>
      </c>
      <c r="T393" s="78">
        <f t="shared" si="94"/>
        <v>634170.5833333334</v>
      </c>
      <c r="U393" s="87"/>
    </row>
    <row r="394" spans="1:21" ht="15">
      <c r="A394" s="76" t="s">
        <v>721</v>
      </c>
      <c r="B394" s="76" t="s">
        <v>722</v>
      </c>
      <c r="C394" s="76" t="s">
        <v>254</v>
      </c>
      <c r="D394" s="76" t="s">
        <v>7</v>
      </c>
      <c r="E394" s="76" t="s">
        <v>74</v>
      </c>
      <c r="F394" s="77" t="b">
        <v>1</v>
      </c>
      <c r="G394" s="76" t="s">
        <v>200</v>
      </c>
      <c r="H394" s="76" t="s">
        <v>45</v>
      </c>
      <c r="I394" s="78">
        <v>8897750</v>
      </c>
      <c r="J394" s="87">
        <v>18</v>
      </c>
      <c r="K394" s="87">
        <v>17</v>
      </c>
      <c r="L394" s="90">
        <v>30425</v>
      </c>
      <c r="M394" s="62"/>
      <c r="N394" s="87"/>
      <c r="P394" s="78">
        <f t="shared" si="90"/>
        <v>8897750</v>
      </c>
      <c r="Q394" s="80">
        <f t="shared" si="91"/>
        <v>30425</v>
      </c>
      <c r="R394" s="81">
        <f t="shared" si="92"/>
        <v>292.44864420706654</v>
      </c>
      <c r="S394" s="80">
        <f t="shared" si="93"/>
        <v>1690.2777777777778</v>
      </c>
      <c r="T394" s="78">
        <f t="shared" si="94"/>
        <v>494319.44444444444</v>
      </c>
      <c r="U394" s="87"/>
    </row>
    <row r="395" spans="1:21" ht="15">
      <c r="A395" s="76" t="s">
        <v>731</v>
      </c>
      <c r="B395" s="76" t="s">
        <v>732</v>
      </c>
      <c r="C395" s="76" t="s">
        <v>7</v>
      </c>
      <c r="D395" s="76" t="s">
        <v>7</v>
      </c>
      <c r="E395" s="76" t="s">
        <v>74</v>
      </c>
      <c r="F395" s="77" t="b">
        <v>1</v>
      </c>
      <c r="G395" s="76" t="s">
        <v>200</v>
      </c>
      <c r="H395" s="76" t="s">
        <v>45</v>
      </c>
      <c r="I395" s="78">
        <v>17033004</v>
      </c>
      <c r="J395" s="87">
        <v>37</v>
      </c>
      <c r="K395" s="87">
        <v>36</v>
      </c>
      <c r="L395" s="90">
        <v>60545</v>
      </c>
      <c r="M395" s="62"/>
      <c r="N395" s="87"/>
      <c r="P395" s="78">
        <f t="shared" si="90"/>
        <v>17033004</v>
      </c>
      <c r="Q395" s="80">
        <f t="shared" si="91"/>
        <v>60545</v>
      </c>
      <c r="R395" s="81">
        <f t="shared" si="92"/>
        <v>281.32800396399375</v>
      </c>
      <c r="S395" s="80">
        <f t="shared" si="93"/>
        <v>1636.3513513513512</v>
      </c>
      <c r="T395" s="78">
        <f t="shared" si="94"/>
        <v>460351.45945945947</v>
      </c>
      <c r="U395" s="87"/>
    </row>
    <row r="396" spans="1:21" ht="15">
      <c r="A396" s="76" t="s">
        <v>733</v>
      </c>
      <c r="B396" s="76" t="s">
        <v>734</v>
      </c>
      <c r="C396" s="76" t="s">
        <v>735</v>
      </c>
      <c r="D396" s="76" t="s">
        <v>7</v>
      </c>
      <c r="E396" s="76" t="s">
        <v>74</v>
      </c>
      <c r="F396" s="77" t="b">
        <v>1</v>
      </c>
      <c r="G396" s="76" t="s">
        <v>200</v>
      </c>
      <c r="H396" s="76" t="s">
        <v>45</v>
      </c>
      <c r="I396" s="78">
        <v>8908314</v>
      </c>
      <c r="J396" s="87">
        <v>20</v>
      </c>
      <c r="K396" s="87">
        <v>19</v>
      </c>
      <c r="L396" s="90">
        <v>39077</v>
      </c>
      <c r="M396" s="62"/>
      <c r="N396" s="87"/>
      <c r="P396" s="78">
        <f t="shared" si="90"/>
        <v>8908314</v>
      </c>
      <c r="Q396" s="80">
        <f t="shared" si="91"/>
        <v>39077</v>
      </c>
      <c r="R396" s="81">
        <f t="shared" si="92"/>
        <v>227.96821659799883</v>
      </c>
      <c r="S396" s="80">
        <f t="shared" si="93"/>
        <v>1953.85</v>
      </c>
      <c r="T396" s="78">
        <f t="shared" si="94"/>
        <v>445415.7</v>
      </c>
      <c r="U396" s="87"/>
    </row>
    <row r="397" spans="1:21" ht="15">
      <c r="A397" s="76" t="s">
        <v>739</v>
      </c>
      <c r="B397" s="76" t="s">
        <v>740</v>
      </c>
      <c r="C397" s="76" t="s">
        <v>741</v>
      </c>
      <c r="D397" s="76" t="s">
        <v>7</v>
      </c>
      <c r="E397" s="76" t="s">
        <v>74</v>
      </c>
      <c r="F397" s="77" t="b">
        <v>1</v>
      </c>
      <c r="G397" s="76" t="s">
        <v>200</v>
      </c>
      <c r="H397" s="76" t="s">
        <v>45</v>
      </c>
      <c r="I397" s="78">
        <v>22436664</v>
      </c>
      <c r="J397" s="87">
        <v>66</v>
      </c>
      <c r="K397" s="87">
        <v>65</v>
      </c>
      <c r="L397" s="90">
        <v>91124</v>
      </c>
      <c r="M397" s="62"/>
      <c r="N397" s="87"/>
      <c r="P397" s="78">
        <f t="shared" si="90"/>
        <v>22436664</v>
      </c>
      <c r="Q397" s="80">
        <f t="shared" si="91"/>
        <v>91124</v>
      </c>
      <c r="R397" s="81">
        <f t="shared" si="92"/>
        <v>246.22123699574206</v>
      </c>
      <c r="S397" s="80">
        <f t="shared" si="93"/>
        <v>1380.6666666666667</v>
      </c>
      <c r="T397" s="78">
        <f t="shared" si="94"/>
        <v>339949.45454545453</v>
      </c>
      <c r="U397" s="87"/>
    </row>
    <row r="398" spans="1:21" ht="15">
      <c r="A398" s="76" t="s">
        <v>750</v>
      </c>
      <c r="B398" s="76" t="s">
        <v>751</v>
      </c>
      <c r="C398" s="76" t="s">
        <v>206</v>
      </c>
      <c r="D398" s="76" t="s">
        <v>7</v>
      </c>
      <c r="E398" s="76" t="s">
        <v>74</v>
      </c>
      <c r="F398" s="77" t="b">
        <v>1</v>
      </c>
      <c r="G398" s="76" t="s">
        <v>200</v>
      </c>
      <c r="H398" s="76" t="s">
        <v>45</v>
      </c>
      <c r="I398" s="78">
        <v>7945632</v>
      </c>
      <c r="J398" s="87">
        <v>16</v>
      </c>
      <c r="K398" s="87">
        <v>15</v>
      </c>
      <c r="L398" s="90">
        <v>14616</v>
      </c>
      <c r="M398" s="62"/>
      <c r="N398" s="87"/>
      <c r="P398" s="78">
        <f t="shared" si="90"/>
        <v>7945632</v>
      </c>
      <c r="Q398" s="80">
        <f t="shared" si="91"/>
        <v>14616</v>
      </c>
      <c r="R398" s="81">
        <f t="shared" si="92"/>
        <v>543.6256157635468</v>
      </c>
      <c r="S398" s="80">
        <f t="shared" si="93"/>
        <v>913.5</v>
      </c>
      <c r="T398" s="78">
        <f t="shared" si="94"/>
        <v>496602</v>
      </c>
      <c r="U398" s="87"/>
    </row>
    <row r="399" spans="1:21" ht="15">
      <c r="A399" s="93" t="s">
        <v>843</v>
      </c>
      <c r="B399" s="76" t="s">
        <v>844</v>
      </c>
      <c r="C399" s="76" t="s">
        <v>845</v>
      </c>
      <c r="D399" s="76" t="s">
        <v>7</v>
      </c>
      <c r="E399" s="76" t="s">
        <v>74</v>
      </c>
      <c r="F399" s="77" t="b">
        <v>1</v>
      </c>
      <c r="G399" s="76" t="s">
        <v>200</v>
      </c>
      <c r="H399" s="94" t="s">
        <v>45</v>
      </c>
      <c r="I399" s="95">
        <v>26238198</v>
      </c>
      <c r="J399" s="87">
        <v>60</v>
      </c>
      <c r="K399" s="87">
        <v>59</v>
      </c>
      <c r="L399" s="90">
        <v>78026</v>
      </c>
      <c r="M399" s="62"/>
      <c r="N399" s="87"/>
      <c r="P399" s="78">
        <f t="shared" si="90"/>
        <v>26238198</v>
      </c>
      <c r="Q399" s="80">
        <f t="shared" si="91"/>
        <v>78026</v>
      </c>
      <c r="R399" s="81">
        <f t="shared" si="92"/>
        <v>336.2750621587676</v>
      </c>
      <c r="S399" s="80">
        <f t="shared" si="93"/>
        <v>1300.4333333333334</v>
      </c>
      <c r="T399" s="78">
        <f t="shared" si="94"/>
        <v>437303.3</v>
      </c>
      <c r="U399" s="87"/>
    </row>
    <row r="400" spans="1:21" ht="15">
      <c r="A400" s="93"/>
      <c r="B400" s="76"/>
      <c r="C400" s="76"/>
      <c r="D400" s="76"/>
      <c r="E400" s="76"/>
      <c r="F400" s="77"/>
      <c r="G400" s="76"/>
      <c r="H400" s="94"/>
      <c r="I400" s="95"/>
      <c r="J400" s="87"/>
      <c r="K400" s="87"/>
      <c r="L400" s="90"/>
      <c r="M400" s="62"/>
      <c r="N400" s="87"/>
      <c r="P400" s="91">
        <f>SUM(P388:P399)</f>
        <v>169208376</v>
      </c>
      <c r="Q400" s="92">
        <f>SUM(Q388:Q399)</f>
        <v>583061</v>
      </c>
      <c r="R400" s="85">
        <f t="shared" si="92"/>
        <v>290.2069869190359</v>
      </c>
      <c r="U400" s="87"/>
    </row>
    <row r="401" spans="1:21" ht="15">
      <c r="A401" s="93"/>
      <c r="B401" s="76"/>
      <c r="C401" s="76"/>
      <c r="D401" s="76"/>
      <c r="E401" s="76"/>
      <c r="F401" s="77"/>
      <c r="G401" s="76"/>
      <c r="H401" s="94"/>
      <c r="I401" s="95"/>
      <c r="J401" s="87"/>
      <c r="K401" s="87"/>
      <c r="L401" s="90"/>
      <c r="M401" s="62"/>
      <c r="N401" s="87"/>
      <c r="Q401" s="80"/>
      <c r="R401" s="81"/>
      <c r="U401" s="87"/>
    </row>
    <row r="402" spans="1:21" ht="15">
      <c r="A402" s="76" t="s">
        <v>539</v>
      </c>
      <c r="B402" s="76" t="s">
        <v>540</v>
      </c>
      <c r="C402" s="76" t="s">
        <v>400</v>
      </c>
      <c r="D402" s="76" t="s">
        <v>27</v>
      </c>
      <c r="E402" s="76" t="s">
        <v>88</v>
      </c>
      <c r="F402" s="77" t="b">
        <v>1</v>
      </c>
      <c r="G402" s="76" t="s">
        <v>200</v>
      </c>
      <c r="H402" s="76" t="s">
        <v>45</v>
      </c>
      <c r="I402" s="78">
        <v>25338278</v>
      </c>
      <c r="J402" s="87">
        <v>62</v>
      </c>
      <c r="K402" s="87">
        <v>61</v>
      </c>
      <c r="L402" s="90">
        <v>73638</v>
      </c>
      <c r="M402" s="62"/>
      <c r="N402" s="87"/>
      <c r="P402" s="78">
        <f>IF(O402&gt;0,O402,I402)</f>
        <v>25338278</v>
      </c>
      <c r="Q402" s="80">
        <f>IF(M402&gt;0,M402,L402)</f>
        <v>73638</v>
      </c>
      <c r="R402" s="81">
        <f t="shared" si="92"/>
        <v>344.09242510660255</v>
      </c>
      <c r="S402" s="80">
        <f>Q402/J402</f>
        <v>1187.7096774193549</v>
      </c>
      <c r="T402" s="78">
        <f>P402/J402</f>
        <v>408681.9032258064</v>
      </c>
      <c r="U402" s="87"/>
    </row>
    <row r="403" spans="1:21" ht="15">
      <c r="A403" s="76" t="s">
        <v>683</v>
      </c>
      <c r="B403" s="76" t="s">
        <v>684</v>
      </c>
      <c r="C403" s="76" t="s">
        <v>249</v>
      </c>
      <c r="D403" s="76" t="s">
        <v>27</v>
      </c>
      <c r="E403" s="76" t="s">
        <v>88</v>
      </c>
      <c r="F403" s="77" t="b">
        <v>1</v>
      </c>
      <c r="G403" s="76" t="s">
        <v>200</v>
      </c>
      <c r="H403" s="76" t="s">
        <v>45</v>
      </c>
      <c r="I403" s="78">
        <v>22242740</v>
      </c>
      <c r="J403" s="87">
        <v>74</v>
      </c>
      <c r="K403" s="87">
        <v>73</v>
      </c>
      <c r="L403" s="90">
        <v>80460</v>
      </c>
      <c r="M403" s="62"/>
      <c r="N403" s="87"/>
      <c r="P403" s="78">
        <f>IF(O403&gt;0,O403,I403)</f>
        <v>22242740</v>
      </c>
      <c r="Q403" s="80">
        <f>IF(M403&gt;0,M403,L403)</f>
        <v>80460</v>
      </c>
      <c r="R403" s="81">
        <f t="shared" si="92"/>
        <v>276.44469301516284</v>
      </c>
      <c r="S403" s="80">
        <f>Q403/J403</f>
        <v>1087.2972972972973</v>
      </c>
      <c r="T403" s="78">
        <f>P403/J403</f>
        <v>300577.5675675676</v>
      </c>
      <c r="U403" s="87"/>
    </row>
    <row r="404" spans="1:21" ht="15">
      <c r="A404" s="93" t="s">
        <v>856</v>
      </c>
      <c r="B404" s="76" t="s">
        <v>857</v>
      </c>
      <c r="C404" s="76" t="s">
        <v>245</v>
      </c>
      <c r="D404" s="76" t="s">
        <v>27</v>
      </c>
      <c r="E404" s="76" t="s">
        <v>88</v>
      </c>
      <c r="F404" s="77" t="b">
        <v>1</v>
      </c>
      <c r="G404" s="76" t="s">
        <v>200</v>
      </c>
      <c r="H404" s="94" t="s">
        <v>45</v>
      </c>
      <c r="I404" s="95">
        <v>20201963</v>
      </c>
      <c r="J404" s="87">
        <v>69</v>
      </c>
      <c r="K404" s="87">
        <v>68</v>
      </c>
      <c r="L404" s="90">
        <v>73583</v>
      </c>
      <c r="M404" s="62"/>
      <c r="N404" s="87"/>
      <c r="P404" s="78">
        <f>IF(O404&gt;0,O404,I404)</f>
        <v>20201963</v>
      </c>
      <c r="Q404" s="80">
        <f>IF(M404&gt;0,M404,L404)</f>
        <v>73583</v>
      </c>
      <c r="R404" s="81">
        <f t="shared" si="92"/>
        <v>274.54660723264885</v>
      </c>
      <c r="S404" s="80">
        <f>Q404/J404</f>
        <v>1066.4202898550725</v>
      </c>
      <c r="T404" s="78">
        <f>P404/J404</f>
        <v>292782.0724637681</v>
      </c>
      <c r="U404" s="87"/>
    </row>
    <row r="405" spans="1:21" ht="15">
      <c r="A405" s="93"/>
      <c r="B405" s="76"/>
      <c r="C405" s="76"/>
      <c r="D405" s="76"/>
      <c r="E405" s="76"/>
      <c r="F405" s="77"/>
      <c r="G405" s="76"/>
      <c r="H405" s="94"/>
      <c r="I405" s="95"/>
      <c r="J405" s="87"/>
      <c r="K405" s="87"/>
      <c r="L405" s="90"/>
      <c r="M405" s="62"/>
      <c r="N405" s="87"/>
      <c r="P405" s="91">
        <f>SUM(P402:P404)</f>
        <v>67782981</v>
      </c>
      <c r="Q405" s="92">
        <f>SUM(Q402:Q404)</f>
        <v>227681</v>
      </c>
      <c r="R405" s="85">
        <f>P405/Q405</f>
        <v>297.71030959983483</v>
      </c>
      <c r="U405" s="87"/>
    </row>
    <row r="406" spans="1:21" ht="15">
      <c r="A406" s="93"/>
      <c r="B406" s="76"/>
      <c r="C406" s="76"/>
      <c r="D406" s="76"/>
      <c r="E406" s="76"/>
      <c r="F406" s="77"/>
      <c r="G406" s="76"/>
      <c r="H406" s="94"/>
      <c r="I406" s="95"/>
      <c r="J406" s="87"/>
      <c r="K406" s="87"/>
      <c r="L406" s="90"/>
      <c r="M406" s="62"/>
      <c r="N406" s="87"/>
      <c r="R406" s="81"/>
      <c r="U406" s="87"/>
    </row>
    <row r="407" spans="1:21" ht="15">
      <c r="A407" s="76" t="s">
        <v>182</v>
      </c>
      <c r="B407" s="76" t="s">
        <v>183</v>
      </c>
      <c r="C407" s="76" t="s">
        <v>184</v>
      </c>
      <c r="D407" s="76" t="s">
        <v>38</v>
      </c>
      <c r="E407" s="76" t="s">
        <v>88</v>
      </c>
      <c r="F407" s="77" t="b">
        <v>1</v>
      </c>
      <c r="G407" s="76" t="s">
        <v>71</v>
      </c>
      <c r="H407" s="76" t="s">
        <v>45</v>
      </c>
      <c r="I407" s="78">
        <v>13141733</v>
      </c>
      <c r="J407" s="60">
        <v>73</v>
      </c>
      <c r="K407" s="60">
        <v>72</v>
      </c>
      <c r="L407" s="70">
        <v>122966</v>
      </c>
      <c r="M407" s="62"/>
      <c r="N407" s="87"/>
      <c r="O407" s="78">
        <v>12725843</v>
      </c>
      <c r="P407" s="78">
        <f>IF(O407&gt;0,O407,I407)</f>
        <v>12725843</v>
      </c>
      <c r="Q407" s="80">
        <f>IF(M407&gt;0,M407,L407)</f>
        <v>122966</v>
      </c>
      <c r="R407" s="81">
        <f t="shared" si="92"/>
        <v>103.49074540930013</v>
      </c>
      <c r="S407" s="80">
        <f>Q407/J407</f>
        <v>1684.4657534246576</v>
      </c>
      <c r="T407" s="78">
        <f>P407/J407</f>
        <v>174326.61643835617</v>
      </c>
      <c r="U407" s="87"/>
    </row>
    <row r="408" spans="1:21" ht="15">
      <c r="A408" s="76" t="s">
        <v>370</v>
      </c>
      <c r="B408" s="76" t="s">
        <v>371</v>
      </c>
      <c r="C408" s="76" t="s">
        <v>372</v>
      </c>
      <c r="D408" s="76" t="s">
        <v>38</v>
      </c>
      <c r="E408" s="76" t="s">
        <v>88</v>
      </c>
      <c r="F408" s="77" t="b">
        <v>1</v>
      </c>
      <c r="G408" s="76" t="s">
        <v>200</v>
      </c>
      <c r="H408" s="76" t="s">
        <v>45</v>
      </c>
      <c r="I408" s="78">
        <v>14165729</v>
      </c>
      <c r="J408" s="60">
        <v>61</v>
      </c>
      <c r="K408" s="60">
        <v>60</v>
      </c>
      <c r="L408" s="70">
        <v>65162</v>
      </c>
      <c r="M408" s="62"/>
      <c r="N408" s="87"/>
      <c r="O408" s="78">
        <v>13392860</v>
      </c>
      <c r="P408" s="78">
        <f>IF(O408&gt;0,O408,I408)</f>
        <v>13392860</v>
      </c>
      <c r="Q408" s="80">
        <f>IF(M408&gt;0,M408,L408)</f>
        <v>65162</v>
      </c>
      <c r="R408" s="81">
        <f t="shared" si="92"/>
        <v>205.53175163438814</v>
      </c>
      <c r="S408" s="80">
        <f>Q408/J408</f>
        <v>1068.2295081967213</v>
      </c>
      <c r="T408" s="78">
        <f>P408/J408</f>
        <v>219555.0819672131</v>
      </c>
      <c r="U408" s="87"/>
    </row>
    <row r="409" spans="1:21" ht="15">
      <c r="A409" s="87"/>
      <c r="B409" s="87"/>
      <c r="C409" s="87"/>
      <c r="D409" s="87"/>
      <c r="E409" s="87"/>
      <c r="F409" s="102"/>
      <c r="G409" s="87"/>
      <c r="H409" s="87"/>
      <c r="I409" s="99"/>
      <c r="J409" s="87"/>
      <c r="K409" s="87"/>
      <c r="L409" s="62"/>
      <c r="M409" s="62"/>
      <c r="N409" s="87"/>
      <c r="P409" s="91">
        <f>SUM(P407:P408)</f>
        <v>26118703</v>
      </c>
      <c r="Q409" s="92">
        <f>SUM(Q407:Q408)</f>
        <v>188128</v>
      </c>
      <c r="R409" s="85">
        <f t="shared" si="92"/>
        <v>138.8347454924307</v>
      </c>
      <c r="T409" s="85"/>
      <c r="U409" s="87"/>
    </row>
    <row r="410" spans="1:21" ht="15">
      <c r="A410" s="87"/>
      <c r="B410" s="87"/>
      <c r="C410" s="87"/>
      <c r="D410" s="87"/>
      <c r="E410" s="87"/>
      <c r="F410" s="102"/>
      <c r="G410" s="87"/>
      <c r="H410" s="87"/>
      <c r="I410" s="99"/>
      <c r="J410" s="87"/>
      <c r="K410" s="87"/>
      <c r="L410" s="62"/>
      <c r="M410" s="62"/>
      <c r="N410" s="87"/>
      <c r="U410" s="87"/>
    </row>
    <row r="411" spans="1:21" ht="15">
      <c r="A411" s="87"/>
      <c r="B411" s="87"/>
      <c r="C411" s="87"/>
      <c r="D411" s="87"/>
      <c r="E411" s="87"/>
      <c r="F411" s="102"/>
      <c r="G411" s="87"/>
      <c r="H411" s="87"/>
      <c r="I411" s="99"/>
      <c r="J411" s="87"/>
      <c r="K411" s="87"/>
      <c r="L411" s="62"/>
      <c r="M411" s="62"/>
      <c r="N411" s="87"/>
      <c r="U411" s="87"/>
    </row>
    <row r="412" spans="1:21" ht="15">
      <c r="A412" s="87"/>
      <c r="B412" s="87"/>
      <c r="C412" s="87"/>
      <c r="D412" s="87"/>
      <c r="E412" s="87"/>
      <c r="F412" s="102"/>
      <c r="G412" s="87"/>
      <c r="H412" s="87"/>
      <c r="I412" s="99"/>
      <c r="J412" s="87"/>
      <c r="K412" s="87"/>
      <c r="L412" s="62"/>
      <c r="M412" s="62"/>
      <c r="N412" s="87"/>
      <c r="P412" s="91">
        <f>P12+P16+P18+P26+P28+P43+P45+P47+P55+P77+P86+P88+P186+P192+P194+P196+P205+P225+P227+P243+P255+P259+P271+P295+P303+P309+P317+P321+P329+P342+P346+P351+P353+P362+P366+P368+P370+P386+P400+P405+P409</f>
        <v>6398089080</v>
      </c>
      <c r="Q412" s="92">
        <f>Q12+Q16+Q18+Q26+Q28+Q43+Q45+Q47+Q55+Q77+Q86+Q88+Q186+Q192+Q194+Q196+Q205+Q225+Q227+Q243+Q255+Q259+Q271+Q295+Q303+Q309+Q317+Q321+Q329+Q342+Q346+Q351+Q353+Q362+Q366+Q368+Q370+Q386+Q400+Q405+Q409</f>
        <v>24441121</v>
      </c>
      <c r="R412" s="85">
        <f>P412/Q412</f>
        <v>261.7755985905884</v>
      </c>
      <c r="S412" s="92"/>
      <c r="T412" s="91"/>
      <c r="U412" s="104" t="s">
        <v>921</v>
      </c>
    </row>
    <row r="413" spans="1:21" ht="15">
      <c r="A413" s="87"/>
      <c r="B413" s="87"/>
      <c r="C413" s="87"/>
      <c r="D413" s="87"/>
      <c r="E413" s="87"/>
      <c r="F413" s="102"/>
      <c r="G413" s="87"/>
      <c r="H413" s="87"/>
      <c r="I413" s="99"/>
      <c r="J413" s="87"/>
      <c r="K413" s="87"/>
      <c r="L413" s="62"/>
      <c r="M413" s="62"/>
      <c r="N413" s="87"/>
      <c r="R413" s="85">
        <f>'State STDEV'!A341</f>
        <v>107.1664142585308</v>
      </c>
      <c r="S413" s="92"/>
      <c r="T413" s="91"/>
      <c r="U413" s="104" t="s">
        <v>922</v>
      </c>
    </row>
    <row r="414" spans="1:20" ht="15">
      <c r="A414" s="87"/>
      <c r="B414" s="87"/>
      <c r="C414" s="87"/>
      <c r="D414" s="87"/>
      <c r="E414" s="87"/>
      <c r="F414" s="102"/>
      <c r="G414" s="87"/>
      <c r="H414" s="87"/>
      <c r="I414" s="99"/>
      <c r="J414" s="87"/>
      <c r="K414" s="87"/>
      <c r="L414" s="62"/>
      <c r="M414" s="62"/>
      <c r="N414" s="87"/>
      <c r="R414" s="58"/>
      <c r="S414" s="58"/>
      <c r="T414" s="58"/>
    </row>
    <row r="415" spans="1:21" ht="15">
      <c r="A415" s="87"/>
      <c r="B415" s="87"/>
      <c r="C415" s="87"/>
      <c r="D415" s="87"/>
      <c r="E415" s="87"/>
      <c r="F415" s="102"/>
      <c r="G415" s="87"/>
      <c r="H415" s="87"/>
      <c r="I415" s="99"/>
      <c r="J415" s="87"/>
      <c r="K415" s="87"/>
      <c r="L415" s="62"/>
      <c r="M415" s="62"/>
      <c r="N415" s="87"/>
      <c r="U415" s="87"/>
    </row>
  </sheetData>
  <sheetProtection/>
  <printOptions gridLines="1" horizontalCentered="1"/>
  <pageMargins left="0.25" right="0.25" top="0.75" bottom="0.75" header="0.5" footer="0.5"/>
  <pageSetup fitToHeight="4" fitToWidth="1" horizontalDpi="600" verticalDpi="600" orientation="landscape" scale="31" r:id="rId1"/>
  <headerFooter alignWithMargins="0">
    <oddHeader>&amp;CCALIFORNIA TAX CREDIT ALLOCATION COMMITTEE
PRELIMINARY GEOGRAPHIC APPORTIONMENT UPDATE
HOUSING COST FACTOR DATASET
9% AWARDED NEW CONSTRUCTION PROJECTS 2006 - 2011 ROUND 1</oddHeader>
    <oddFooter>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</cols>
  <sheetData>
    <row r="1" ht="45" customHeight="1">
      <c r="A1" s="68" t="str">
        <f>'9% Raw Data NC'!R1</f>
        <v>$/SF - UNROUNDED</v>
      </c>
    </row>
    <row r="2" spans="1:2" ht="12.75" customHeight="1">
      <c r="A2" s="42">
        <f>'9% Raw Data NC'!R2</f>
        <v>383.2428934727324</v>
      </c>
      <c r="B2" s="39"/>
    </row>
    <row r="3" spans="1:2" ht="12.75">
      <c r="A3" s="42">
        <f>'9% Raw Data NC'!R3</f>
        <v>250.09107847251363</v>
      </c>
      <c r="B3" s="39"/>
    </row>
    <row r="4" spans="1:2" ht="12.75">
      <c r="A4" s="42">
        <f>'9% Raw Data NC'!R4</f>
        <v>314.61857363895933</v>
      </c>
      <c r="B4" s="39"/>
    </row>
    <row r="5" spans="1:2" ht="12.75">
      <c r="A5" s="42">
        <f>'9% Raw Data NC'!R5</f>
        <v>218.01936017194345</v>
      </c>
      <c r="B5" s="39"/>
    </row>
    <row r="6" spans="1:2" ht="12.75">
      <c r="A6" s="42">
        <f>'9% Raw Data NC'!R6</f>
        <v>539.4365942028985</v>
      </c>
      <c r="B6" s="39"/>
    </row>
    <row r="7" spans="1:2" ht="12.75">
      <c r="A7" s="42">
        <f>'9% Raw Data NC'!R7</f>
        <v>312.40599941564136</v>
      </c>
      <c r="B7" s="39"/>
    </row>
    <row r="8" spans="1:2" ht="12.75">
      <c r="A8" s="42">
        <f>'9% Raw Data NC'!R8</f>
        <v>450.42596956308296</v>
      </c>
      <c r="B8" s="39"/>
    </row>
    <row r="9" spans="1:2" ht="12.75">
      <c r="A9" s="42">
        <f>'9% Raw Data NC'!R9</f>
        <v>278.07319142501933</v>
      </c>
      <c r="B9" s="39"/>
    </row>
    <row r="10" spans="1:2" ht="12.75">
      <c r="A10" s="42">
        <f>'9% Raw Data NC'!R10</f>
        <v>330.5498047867168</v>
      </c>
      <c r="B10" s="39"/>
    </row>
    <row r="11" spans="1:2" ht="12.75">
      <c r="A11" s="42">
        <f>'9% Raw Data NC'!R11</f>
        <v>238.76049532495242</v>
      </c>
      <c r="B11" s="39"/>
    </row>
    <row r="12" spans="1:2" ht="12.75">
      <c r="A12" s="42">
        <f>'9% Raw Data NC'!R14</f>
        <v>225.10226636654878</v>
      </c>
      <c r="B12" s="39"/>
    </row>
    <row r="13" spans="1:2" ht="12.75">
      <c r="A13" s="42">
        <f>'9% Raw Data NC'!R15</f>
        <v>235.7202887180292</v>
      </c>
      <c r="B13" s="39"/>
    </row>
    <row r="14" spans="1:2" ht="12.75">
      <c r="A14" s="42">
        <f>'9% Raw Data NC'!R18</f>
        <v>183.70480650895666</v>
      </c>
      <c r="B14" s="39"/>
    </row>
    <row r="15" spans="1:2" ht="12.75">
      <c r="A15" s="42">
        <f>'9% Raw Data NC'!R20</f>
        <v>298.67242244035253</v>
      </c>
      <c r="B15" s="39"/>
    </row>
    <row r="16" spans="1:2" ht="12.75">
      <c r="A16" s="42">
        <f>'9% Raw Data NC'!R21</f>
        <v>481.4834389786626</v>
      </c>
      <c r="B16" s="39"/>
    </row>
    <row r="17" spans="1:2" ht="12.75">
      <c r="A17" s="42">
        <f>'9% Raw Data NC'!R22</f>
        <v>282.39209718861474</v>
      </c>
      <c r="B17" s="39"/>
    </row>
    <row r="18" spans="1:2" ht="12.75">
      <c r="A18" s="42">
        <f>'9% Raw Data NC'!R23</f>
        <v>282.1076159353406</v>
      </c>
      <c r="B18" s="39"/>
    </row>
    <row r="19" spans="1:2" ht="12.75">
      <c r="A19" s="42">
        <f>'9% Raw Data NC'!R24</f>
        <v>323.6609753671717</v>
      </c>
      <c r="B19" s="39"/>
    </row>
    <row r="20" spans="1:2" ht="12.75">
      <c r="A20" s="42">
        <f>'9% Raw Data NC'!R25</f>
        <v>242.68847613538566</v>
      </c>
      <c r="B20" s="39"/>
    </row>
    <row r="21" spans="1:2" ht="12.75">
      <c r="A21" s="42">
        <f>'9% Raw Data NC'!R28</f>
        <v>173.06168746182706</v>
      </c>
      <c r="B21" s="39"/>
    </row>
    <row r="22" spans="1:2" ht="12.75">
      <c r="A22" s="42">
        <f>'9% Raw Data NC'!R30</f>
        <v>167.84079946738407</v>
      </c>
      <c r="B22" s="39"/>
    </row>
    <row r="23" spans="1:2" ht="12.75">
      <c r="A23" s="42">
        <f>'9% Raw Data NC'!R31</f>
        <v>221.86501259768545</v>
      </c>
      <c r="B23" s="39"/>
    </row>
    <row r="24" spans="1:2" ht="12.75">
      <c r="A24" s="42">
        <f>'9% Raw Data NC'!R32</f>
        <v>206.1219422585634</v>
      </c>
      <c r="B24" s="39"/>
    </row>
    <row r="25" spans="1:2" ht="12.75">
      <c r="A25" s="42">
        <f>'9% Raw Data NC'!R33</f>
        <v>147.00030754892825</v>
      </c>
      <c r="B25" s="39"/>
    </row>
    <row r="26" spans="1:2" ht="12.75">
      <c r="A26" s="42">
        <f>'9% Raw Data NC'!R34</f>
        <v>104.76340974007127</v>
      </c>
      <c r="B26" s="39"/>
    </row>
    <row r="27" spans="1:2" ht="12.75">
      <c r="A27" s="42">
        <f>'9% Raw Data NC'!R35</f>
        <v>178.62280923643985</v>
      </c>
      <c r="B27" s="39"/>
    </row>
    <row r="28" spans="1:2" ht="12.75">
      <c r="A28" s="42">
        <f>'9% Raw Data NC'!R36</f>
        <v>307.37120094423136</v>
      </c>
      <c r="B28" s="39"/>
    </row>
    <row r="29" spans="1:2" ht="12.75">
      <c r="A29" s="42">
        <f>'9% Raw Data NC'!R37</f>
        <v>219.7840577991161</v>
      </c>
      <c r="B29" s="39"/>
    </row>
    <row r="30" spans="1:2" ht="12.75">
      <c r="A30" s="42">
        <f>'9% Raw Data NC'!R38</f>
        <v>178.4757495128952</v>
      </c>
      <c r="B30" s="39"/>
    </row>
    <row r="31" spans="1:2" ht="12.75">
      <c r="A31" s="42">
        <f>'9% Raw Data NC'!R39</f>
        <v>199.42661886623347</v>
      </c>
      <c r="B31" s="39"/>
    </row>
    <row r="32" spans="1:2" ht="12.75">
      <c r="A32" s="42">
        <f>'9% Raw Data NC'!R40</f>
        <v>142.2523316987404</v>
      </c>
      <c r="B32" s="39"/>
    </row>
    <row r="33" spans="1:2" ht="12.75">
      <c r="A33" s="42">
        <f>'9% Raw Data NC'!R41</f>
        <v>432.72656918410206</v>
      </c>
      <c r="B33" s="39"/>
    </row>
    <row r="34" spans="1:2" ht="12.75">
      <c r="A34" s="42">
        <f>'9% Raw Data NC'!R42</f>
        <v>201.47071141627967</v>
      </c>
      <c r="B34" s="39"/>
    </row>
    <row r="35" spans="1:2" ht="12.75">
      <c r="A35" s="42">
        <f>'9% Raw Data NC'!R45</f>
        <v>254.95743906875228</v>
      </c>
      <c r="B35" s="39"/>
    </row>
    <row r="36" spans="1:2" ht="12.75">
      <c r="A36" s="42">
        <f>'9% Raw Data NC'!R47</f>
        <v>338.76289869650867</v>
      </c>
      <c r="B36" s="39"/>
    </row>
    <row r="37" spans="1:2" ht="12.75">
      <c r="A37" s="42">
        <f>'9% Raw Data NC'!R49</f>
        <v>179.85844604725304</v>
      </c>
      <c r="B37" s="39"/>
    </row>
    <row r="38" spans="1:2" ht="12.75">
      <c r="A38" s="42">
        <f>'9% Raw Data NC'!R50</f>
        <v>220.6961574045519</v>
      </c>
      <c r="B38" s="39"/>
    </row>
    <row r="39" spans="1:2" ht="12.75">
      <c r="A39" s="42">
        <f>'9% Raw Data NC'!R51</f>
        <v>206.83685489408907</v>
      </c>
      <c r="B39" s="39"/>
    </row>
    <row r="40" spans="1:2" ht="12.75">
      <c r="A40" s="42">
        <f>'9% Raw Data NC'!R52</f>
        <v>392.6691199018706</v>
      </c>
      <c r="B40" s="39"/>
    </row>
    <row r="41" spans="1:2" ht="12.75">
      <c r="A41" s="42">
        <f>'9% Raw Data NC'!R53</f>
        <v>243.10679318264232</v>
      </c>
      <c r="B41" s="39"/>
    </row>
    <row r="42" spans="1:2" ht="12.75">
      <c r="A42" s="42">
        <f>'9% Raw Data NC'!R54</f>
        <v>218.39433599732672</v>
      </c>
      <c r="B42" s="39"/>
    </row>
    <row r="43" spans="1:2" ht="12.75">
      <c r="A43" s="42">
        <f>'9% Raw Data NC'!R57</f>
        <v>160.3425333739404</v>
      </c>
      <c r="B43" s="39"/>
    </row>
    <row r="44" spans="1:2" ht="12.75">
      <c r="A44" s="42">
        <f>'9% Raw Data NC'!R58</f>
        <v>184.30990071374455</v>
      </c>
      <c r="B44" s="39"/>
    </row>
    <row r="45" spans="1:2" ht="12.75">
      <c r="A45" s="42">
        <f>'9% Raw Data NC'!R59</f>
        <v>216.12692645484185</v>
      </c>
      <c r="B45" s="39"/>
    </row>
    <row r="46" spans="1:2" ht="12.75">
      <c r="A46" s="42">
        <f>'9% Raw Data NC'!R60</f>
        <v>268.8562151552484</v>
      </c>
      <c r="B46" s="39"/>
    </row>
    <row r="47" spans="1:2" ht="12.75">
      <c r="A47" s="42">
        <f>'9% Raw Data NC'!R61</f>
        <v>192.14658515031832</v>
      </c>
      <c r="B47" s="39"/>
    </row>
    <row r="48" spans="1:2" ht="12.75">
      <c r="A48" s="42">
        <f>'9% Raw Data NC'!R62</f>
        <v>307.51161987538313</v>
      </c>
      <c r="B48" s="39"/>
    </row>
    <row r="49" spans="1:2" ht="12.75">
      <c r="A49" s="42">
        <f>'9% Raw Data NC'!R63</f>
        <v>180.08797350209434</v>
      </c>
      <c r="B49" s="39"/>
    </row>
    <row r="50" spans="1:2" ht="12.75">
      <c r="A50" s="42">
        <f>'9% Raw Data NC'!R64</f>
        <v>185.198736169513</v>
      </c>
      <c r="B50" s="39"/>
    </row>
    <row r="51" spans="1:2" ht="12.75">
      <c r="A51" s="42">
        <f>'9% Raw Data NC'!R65</f>
        <v>213.53264673819496</v>
      </c>
      <c r="B51" s="39"/>
    </row>
    <row r="52" spans="1:2" ht="12.75">
      <c r="A52" s="42">
        <f>'9% Raw Data NC'!R66</f>
        <v>197.64029701556476</v>
      </c>
      <c r="B52" s="39"/>
    </row>
    <row r="53" spans="1:2" ht="12.75">
      <c r="A53" s="42">
        <f>'9% Raw Data NC'!R67</f>
        <v>181.79421948163292</v>
      </c>
      <c r="B53" s="39"/>
    </row>
    <row r="54" spans="1:2" ht="12.75">
      <c r="A54" s="42">
        <f>'9% Raw Data NC'!R68</f>
        <v>170.8921468675062</v>
      </c>
      <c r="B54" s="39"/>
    </row>
    <row r="55" spans="1:2" ht="12.75">
      <c r="A55" s="42">
        <f>'9% Raw Data NC'!R69</f>
        <v>204.7504052102673</v>
      </c>
      <c r="B55" s="39"/>
    </row>
    <row r="56" spans="1:2" ht="12.75">
      <c r="A56" s="42">
        <f>'9% Raw Data NC'!R70</f>
        <v>217.73907932186611</v>
      </c>
      <c r="B56" s="39"/>
    </row>
    <row r="57" spans="1:2" ht="12.75">
      <c r="A57" s="42">
        <f>'9% Raw Data NC'!R71</f>
        <v>254.5277555697687</v>
      </c>
      <c r="B57" s="39"/>
    </row>
    <row r="58" spans="1:2" ht="12.75">
      <c r="A58" s="42">
        <f>'9% Raw Data NC'!R72</f>
        <v>214.00470302532793</v>
      </c>
      <c r="B58" s="39"/>
    </row>
    <row r="59" spans="1:2" ht="12.75">
      <c r="A59" s="42">
        <f>'9% Raw Data NC'!R73</f>
        <v>229.51925803200848</v>
      </c>
      <c r="B59" s="39"/>
    </row>
    <row r="60" spans="1:2" ht="12.75">
      <c r="A60" s="42">
        <f>'9% Raw Data NC'!R74</f>
        <v>343.00151579156625</v>
      </c>
      <c r="B60" s="39"/>
    </row>
    <row r="61" spans="1:2" ht="12.75">
      <c r="A61" s="42">
        <f>'9% Raw Data NC'!R75</f>
        <v>264.106051551731</v>
      </c>
      <c r="B61" s="39"/>
    </row>
    <row r="62" spans="1:2" ht="12.75">
      <c r="A62" s="42">
        <f>'9% Raw Data NC'!R76</f>
        <v>312.3500659813863</v>
      </c>
      <c r="B62" s="39"/>
    </row>
    <row r="63" spans="1:2" ht="12.75">
      <c r="A63" s="42">
        <f>'9% Raw Data NC'!R79</f>
        <v>152.7975754529571</v>
      </c>
      <c r="B63" s="39"/>
    </row>
    <row r="64" spans="1:2" ht="12.75">
      <c r="A64" s="42">
        <f>'9% Raw Data NC'!R80</f>
        <v>152.76597438897556</v>
      </c>
      <c r="B64" s="39"/>
    </row>
    <row r="65" spans="1:2" ht="12.75">
      <c r="A65" s="42">
        <f>'9% Raw Data NC'!R81</f>
        <v>167.38301923703946</v>
      </c>
      <c r="B65" s="39"/>
    </row>
    <row r="66" spans="1:2" ht="12.75">
      <c r="A66" s="42">
        <f>'9% Raw Data NC'!R82</f>
        <v>230.6990644569453</v>
      </c>
      <c r="B66" s="39"/>
    </row>
    <row r="67" spans="1:2" ht="12.75">
      <c r="A67" s="42">
        <f>'9% Raw Data NC'!R83</f>
        <v>179.42960356636547</v>
      </c>
      <c r="B67" s="39"/>
    </row>
    <row r="68" spans="1:2" ht="12.75">
      <c r="A68" s="42">
        <f>'9% Raw Data NC'!R84</f>
        <v>247.16217867586087</v>
      </c>
      <c r="B68" s="39"/>
    </row>
    <row r="69" spans="1:2" ht="12.75">
      <c r="A69" s="42">
        <f>'9% Raw Data NC'!R85</f>
        <v>212.53430054927625</v>
      </c>
      <c r="B69" s="39"/>
    </row>
    <row r="70" spans="1:2" ht="12.75">
      <c r="A70" s="42">
        <f>'9% Raw Data NC'!R88</f>
        <v>280.01583563172085</v>
      </c>
      <c r="B70" s="39"/>
    </row>
    <row r="71" spans="1:2" ht="12.75">
      <c r="A71" s="42">
        <f>'9% Raw Data NC'!R90</f>
        <v>259.0975907709958</v>
      </c>
      <c r="B71" s="39"/>
    </row>
    <row r="72" spans="1:2" ht="12.75">
      <c r="A72" s="42">
        <f>'9% Raw Data NC'!R91</f>
        <v>153.51461436206287</v>
      </c>
      <c r="B72" s="39"/>
    </row>
    <row r="73" spans="1:2" ht="12.75">
      <c r="A73" s="42">
        <f>'9% Raw Data NC'!R92</f>
        <v>159.45187082405346</v>
      </c>
      <c r="B73" s="39"/>
    </row>
    <row r="74" spans="1:2" ht="12.75">
      <c r="A74" s="42">
        <f>'9% Raw Data NC'!R93</f>
        <v>289.12829679739684</v>
      </c>
      <c r="B74" s="39"/>
    </row>
    <row r="75" spans="1:2" ht="12.75">
      <c r="A75" s="42">
        <f>'9% Raw Data NC'!R94</f>
        <v>189.02989010989012</v>
      </c>
      <c r="B75" s="39"/>
    </row>
    <row r="76" spans="1:2" ht="12.75">
      <c r="A76" s="42">
        <f>'9% Raw Data NC'!R95</f>
        <v>282.33939443468313</v>
      </c>
      <c r="B76" s="39"/>
    </row>
    <row r="77" spans="1:2" ht="12.75">
      <c r="A77" s="42">
        <f>'9% Raw Data NC'!R96</f>
        <v>340.47175794618465</v>
      </c>
      <c r="B77" s="39"/>
    </row>
    <row r="78" spans="1:2" ht="12.75">
      <c r="A78" s="42">
        <f>'9% Raw Data NC'!R97</f>
        <v>154.8581069507725</v>
      </c>
      <c r="B78" s="39"/>
    </row>
    <row r="79" spans="1:2" ht="12.75">
      <c r="A79" s="42">
        <f>'9% Raw Data NC'!R98</f>
        <v>210.60461070030448</v>
      </c>
      <c r="B79" s="39"/>
    </row>
    <row r="80" spans="1:2" ht="12.75">
      <c r="A80" s="42">
        <f>'9% Raw Data NC'!R99</f>
        <v>246.623651183853</v>
      </c>
      <c r="B80" s="39"/>
    </row>
    <row r="81" spans="1:2" ht="12.75">
      <c r="A81" s="42">
        <f>'9% Raw Data NC'!R100</f>
        <v>247.67956645750144</v>
      </c>
      <c r="B81" s="39"/>
    </row>
    <row r="82" spans="1:2" ht="12.75">
      <c r="A82" s="42">
        <f>'9% Raw Data NC'!R101</f>
        <v>178.60919712402637</v>
      </c>
      <c r="B82" s="39"/>
    </row>
    <row r="83" spans="1:2" ht="12.75">
      <c r="A83" s="42">
        <f>'9% Raw Data NC'!R102</f>
        <v>246.8766089238845</v>
      </c>
      <c r="B83" s="39"/>
    </row>
    <row r="84" spans="1:2" ht="12.75">
      <c r="A84" s="42">
        <f>'9% Raw Data NC'!R103</f>
        <v>228.57984595874828</v>
      </c>
      <c r="B84" s="39"/>
    </row>
    <row r="85" spans="1:2" ht="12.75">
      <c r="A85" s="42">
        <f>'9% Raw Data NC'!R104</f>
        <v>270.0576072234763</v>
      </c>
      <c r="B85" s="39"/>
    </row>
    <row r="86" spans="1:2" ht="12.75">
      <c r="A86" s="42">
        <f>'9% Raw Data NC'!R105</f>
        <v>555.8677878787879</v>
      </c>
      <c r="B86" s="39"/>
    </row>
    <row r="87" spans="1:2" ht="12.75">
      <c r="A87" s="42">
        <f>'9% Raw Data NC'!R106</f>
        <v>334.7994570513713</v>
      </c>
      <c r="B87" s="39"/>
    </row>
    <row r="88" spans="1:2" ht="12.75">
      <c r="A88" s="42">
        <f>'9% Raw Data NC'!R107</f>
        <v>327.74950134304936</v>
      </c>
      <c r="B88" s="39"/>
    </row>
    <row r="89" spans="1:2" ht="12.75">
      <c r="A89" s="42">
        <f>'9% Raw Data NC'!R108</f>
        <v>292.35710344523164</v>
      </c>
      <c r="B89" s="39"/>
    </row>
    <row r="90" spans="1:2" ht="12.75">
      <c r="A90" s="42">
        <f>'9% Raw Data NC'!R109</f>
        <v>364.3123613041676</v>
      </c>
      <c r="B90" s="39"/>
    </row>
    <row r="91" spans="1:2" ht="12.75">
      <c r="A91" s="42">
        <f>'9% Raw Data NC'!R110</f>
        <v>202.79013110690758</v>
      </c>
      <c r="B91" s="39"/>
    </row>
    <row r="92" spans="1:2" ht="12.75">
      <c r="A92" s="42">
        <f>'9% Raw Data NC'!R111</f>
        <v>341.8899907174715</v>
      </c>
      <c r="B92" s="39"/>
    </row>
    <row r="93" spans="1:2" ht="12.75">
      <c r="A93" s="42">
        <f>'9% Raw Data NC'!R112</f>
        <v>287.1896779105655</v>
      </c>
      <c r="B93" s="39"/>
    </row>
    <row r="94" spans="1:2" ht="12.75">
      <c r="A94" s="42">
        <f>'9% Raw Data NC'!R113</f>
        <v>219.49967497291442</v>
      </c>
      <c r="B94" s="39"/>
    </row>
    <row r="95" spans="1:2" ht="12.75">
      <c r="A95" s="42">
        <f>'9% Raw Data NC'!R114</f>
        <v>303.4413418738465</v>
      </c>
      <c r="B95" s="39"/>
    </row>
    <row r="96" spans="1:2" ht="12.75">
      <c r="A96" s="42">
        <f>'9% Raw Data NC'!R115</f>
        <v>371.86765504179886</v>
      </c>
      <c r="B96" s="39"/>
    </row>
    <row r="97" spans="1:2" ht="12.75">
      <c r="A97" s="42">
        <f>'9% Raw Data NC'!R116</f>
        <v>343.53706022015973</v>
      </c>
      <c r="B97" s="39"/>
    </row>
    <row r="98" spans="1:2" ht="12.75">
      <c r="A98" s="42">
        <f>'9% Raw Data NC'!R117</f>
        <v>197.22564903846154</v>
      </c>
      <c r="B98" s="39"/>
    </row>
    <row r="99" spans="1:2" ht="12.75">
      <c r="A99" s="42">
        <f>'9% Raw Data NC'!R118</f>
        <v>636.0989844932336</v>
      </c>
      <c r="B99" s="39"/>
    </row>
    <row r="100" spans="1:2" ht="12.75">
      <c r="A100" s="42">
        <f>'9% Raw Data NC'!R119</f>
        <v>273.50680292259085</v>
      </c>
      <c r="B100" s="39"/>
    </row>
    <row r="101" spans="1:2" ht="12.75">
      <c r="A101" s="42">
        <f>'9% Raw Data NC'!R120</f>
        <v>231.7938251936494</v>
      </c>
      <c r="B101" s="39"/>
    </row>
    <row r="102" spans="1:2" ht="12.75">
      <c r="A102" s="42">
        <f>'9% Raw Data NC'!R121</f>
        <v>276.9699504911175</v>
      </c>
      <c r="B102" s="39"/>
    </row>
    <row r="103" spans="1:2" ht="12.75">
      <c r="A103" s="42">
        <f>'9% Raw Data NC'!R122</f>
        <v>259.12775870069606</v>
      </c>
      <c r="B103" s="39"/>
    </row>
    <row r="104" spans="1:2" ht="12.75">
      <c r="A104" s="42">
        <f>'9% Raw Data NC'!R123</f>
        <v>237.36115499119023</v>
      </c>
      <c r="B104" s="39"/>
    </row>
    <row r="105" spans="1:2" ht="12.75">
      <c r="A105" s="42">
        <f>'9% Raw Data NC'!R124</f>
        <v>301.2648269410664</v>
      </c>
      <c r="B105" s="39"/>
    </row>
    <row r="106" spans="1:2" ht="12.75">
      <c r="A106" s="42">
        <f>'9% Raw Data NC'!R125</f>
        <v>317.7110540536005</v>
      </c>
      <c r="B106" s="39"/>
    </row>
    <row r="107" spans="1:2" ht="12.75">
      <c r="A107" s="42">
        <f>'9% Raw Data NC'!R126</f>
        <v>276.41610311246114</v>
      </c>
      <c r="B107" s="39"/>
    </row>
    <row r="108" spans="1:2" ht="12.75">
      <c r="A108" s="42">
        <f>'9% Raw Data NC'!R127</f>
        <v>292.0159438841883</v>
      </c>
      <c r="B108" s="39"/>
    </row>
    <row r="109" spans="1:2" ht="12.75">
      <c r="A109" s="42">
        <f>'9% Raw Data NC'!R128</f>
        <v>207.18747474747474</v>
      </c>
      <c r="B109" s="39"/>
    </row>
    <row r="110" spans="1:2" ht="12.75">
      <c r="A110" s="42">
        <f>'9% Raw Data NC'!R129</f>
        <v>357.44222704059797</v>
      </c>
      <c r="B110" s="39"/>
    </row>
    <row r="111" spans="1:2" ht="12.75">
      <c r="A111" s="42">
        <f>'9% Raw Data NC'!R130</f>
        <v>209.33738532110092</v>
      </c>
      <c r="B111" s="39"/>
    </row>
    <row r="112" spans="1:2" ht="12.75">
      <c r="A112" s="42">
        <f>'9% Raw Data NC'!R131</f>
        <v>342.09008591798187</v>
      </c>
      <c r="B112" s="39"/>
    </row>
    <row r="113" spans="1:2" ht="12.75">
      <c r="A113" s="42">
        <f>'9% Raw Data NC'!R132</f>
        <v>250.24660019864007</v>
      </c>
      <c r="B113" s="39"/>
    </row>
    <row r="114" spans="1:2" ht="12.75">
      <c r="A114" s="42">
        <f>'9% Raw Data NC'!R133</f>
        <v>177.63336929808787</v>
      </c>
      <c r="B114" s="39"/>
    </row>
    <row r="115" spans="1:2" ht="12.75">
      <c r="A115" s="42">
        <f>'9% Raw Data NC'!R134</f>
        <v>346.53356406049846</v>
      </c>
      <c r="B115" s="39"/>
    </row>
    <row r="116" spans="1:2" ht="12.75">
      <c r="A116" s="42">
        <f>'9% Raw Data NC'!R135</f>
        <v>235.70852035056527</v>
      </c>
      <c r="B116" s="39"/>
    </row>
    <row r="117" spans="1:2" ht="12.75">
      <c r="A117" s="42">
        <f>'9% Raw Data NC'!R136</f>
        <v>260.2358417453918</v>
      </c>
      <c r="B117" s="39"/>
    </row>
    <row r="118" spans="1:2" ht="12.75">
      <c r="A118" s="42">
        <f>'9% Raw Data NC'!R137</f>
        <v>232.65776218235328</v>
      </c>
      <c r="B118" s="39"/>
    </row>
    <row r="119" spans="1:2" ht="12.75">
      <c r="A119" s="42">
        <f>'9% Raw Data NC'!R138</f>
        <v>193.4221217082443</v>
      </c>
      <c r="B119" s="39"/>
    </row>
    <row r="120" spans="1:2" ht="12.75">
      <c r="A120" s="42">
        <f>'9% Raw Data NC'!R139</f>
        <v>179.60574080496787</v>
      </c>
      <c r="B120" s="39"/>
    </row>
    <row r="121" spans="1:2" ht="12.75">
      <c r="A121" s="42">
        <f>'9% Raw Data NC'!R140</f>
        <v>227.1266089108911</v>
      </c>
      <c r="B121" s="39"/>
    </row>
    <row r="122" spans="1:2" ht="12.75">
      <c r="A122" s="42">
        <f>'9% Raw Data NC'!R141</f>
        <v>387.8575394550228</v>
      </c>
      <c r="B122" s="39"/>
    </row>
    <row r="123" spans="1:2" ht="12.75">
      <c r="A123" s="42">
        <f>'9% Raw Data NC'!R142</f>
        <v>260.0106193491585</v>
      </c>
      <c r="B123" s="39"/>
    </row>
    <row r="124" spans="1:2" ht="12.75">
      <c r="A124" s="42">
        <f>'9% Raw Data NC'!R143</f>
        <v>579.2317856609286</v>
      </c>
      <c r="B124" s="39"/>
    </row>
    <row r="125" spans="1:2" ht="12.75">
      <c r="A125" s="42">
        <f>'9% Raw Data NC'!R144</f>
        <v>195.13205044167682</v>
      </c>
      <c r="B125" s="39"/>
    </row>
    <row r="126" spans="1:2" ht="12.75">
      <c r="A126" s="42">
        <f>'9% Raw Data NC'!R145</f>
        <v>241.50746300063128</v>
      </c>
      <c r="B126" s="39"/>
    </row>
    <row r="127" spans="1:2" ht="12.75">
      <c r="A127" s="42">
        <f>'9% Raw Data NC'!R146</f>
        <v>418.2936830345808</v>
      </c>
      <c r="B127" s="39"/>
    </row>
    <row r="128" spans="1:2" ht="12.75">
      <c r="A128" s="42">
        <f>'9% Raw Data NC'!R147</f>
        <v>350.2964896088603</v>
      </c>
      <c r="B128" s="39"/>
    </row>
    <row r="129" spans="1:2" ht="12.75">
      <c r="A129" s="42">
        <f>'9% Raw Data NC'!R148</f>
        <v>258.38257875127016</v>
      </c>
      <c r="B129" s="39"/>
    </row>
    <row r="130" spans="1:2" ht="12.75">
      <c r="A130" s="42">
        <f>'9% Raw Data NC'!R149</f>
        <v>474.99811235095933</v>
      </c>
      <c r="B130" s="39"/>
    </row>
    <row r="131" spans="1:2" ht="12.75">
      <c r="A131" s="42">
        <f>'9% Raw Data NC'!R150</f>
        <v>275.1262391406222</v>
      </c>
      <c r="B131" s="39"/>
    </row>
    <row r="132" spans="1:2" ht="12.75">
      <c r="A132" s="42">
        <f>'9% Raw Data NC'!R151</f>
        <v>269.9367901234568</v>
      </c>
      <c r="B132" s="39"/>
    </row>
    <row r="133" spans="1:2" ht="12.75">
      <c r="A133" s="42">
        <f>'9% Raw Data NC'!R152</f>
        <v>195.79325346579657</v>
      </c>
      <c r="B133" s="39"/>
    </row>
    <row r="134" spans="1:2" ht="12.75">
      <c r="A134" s="42">
        <f>'9% Raw Data NC'!R153</f>
        <v>356.56606731431555</v>
      </c>
      <c r="B134" s="39"/>
    </row>
    <row r="135" spans="1:2" ht="12.75">
      <c r="A135" s="42">
        <f>'9% Raw Data NC'!R154</f>
        <v>357.1553889344594</v>
      </c>
      <c r="B135" s="39"/>
    </row>
    <row r="136" spans="1:2" ht="12.75">
      <c r="A136" s="42">
        <f>'9% Raw Data NC'!R155</f>
        <v>242.40782275090237</v>
      </c>
      <c r="B136" s="39"/>
    </row>
    <row r="137" spans="1:2" ht="12.75">
      <c r="A137" s="42">
        <f>'9% Raw Data NC'!R156</f>
        <v>308.64725617062066</v>
      </c>
      <c r="B137" s="39"/>
    </row>
    <row r="138" spans="1:2" ht="12.75">
      <c r="A138" s="42">
        <f>'9% Raw Data NC'!R157</f>
        <v>249.98193881759298</v>
      </c>
      <c r="B138" s="39"/>
    </row>
    <row r="139" spans="1:2" ht="12.75">
      <c r="A139" s="42">
        <f>'9% Raw Data NC'!R158</f>
        <v>289.4330037295122</v>
      </c>
      <c r="B139" s="39"/>
    </row>
    <row r="140" spans="1:2" ht="12.75">
      <c r="A140" s="42">
        <f>'9% Raw Data NC'!R159</f>
        <v>327.3678983703033</v>
      </c>
      <c r="B140" s="39"/>
    </row>
    <row r="141" spans="1:2" ht="12.75">
      <c r="A141" s="42">
        <f>'9% Raw Data NC'!R160</f>
        <v>503.664733270202</v>
      </c>
      <c r="B141" s="39"/>
    </row>
    <row r="142" spans="1:2" ht="12.75">
      <c r="A142" s="42">
        <f>'9% Raw Data NC'!R161</f>
        <v>268.9318927244722</v>
      </c>
      <c r="B142" s="39"/>
    </row>
    <row r="143" spans="1:2" ht="12.75">
      <c r="A143" s="42">
        <f>'9% Raw Data NC'!R162</f>
        <v>216.21602209472343</v>
      </c>
      <c r="B143" s="39"/>
    </row>
    <row r="144" spans="1:2" ht="12.75">
      <c r="A144" s="42">
        <f>'9% Raw Data NC'!R163</f>
        <v>294.77633732518757</v>
      </c>
      <c r="B144" s="39"/>
    </row>
    <row r="145" spans="1:2" ht="12.75">
      <c r="A145" s="42">
        <f>'9% Raw Data NC'!R164</f>
        <v>269.07332539768424</v>
      </c>
      <c r="B145" s="39"/>
    </row>
    <row r="146" spans="1:2" ht="12.75">
      <c r="A146" s="42">
        <f>'9% Raw Data NC'!R165</f>
        <v>229.81404279232402</v>
      </c>
      <c r="B146" s="39"/>
    </row>
    <row r="147" spans="1:2" ht="12.75">
      <c r="A147" s="42">
        <f>'9% Raw Data NC'!R166</f>
        <v>393.9497198976416</v>
      </c>
      <c r="B147" s="39"/>
    </row>
    <row r="148" spans="1:2" ht="12.75">
      <c r="A148" s="42">
        <f>'9% Raw Data NC'!R167</f>
        <v>266.2414199801483</v>
      </c>
      <c r="B148" s="39"/>
    </row>
    <row r="149" spans="1:2" ht="12.75">
      <c r="A149" s="42">
        <f>'9% Raw Data NC'!R168</f>
        <v>343.0004683043127</v>
      </c>
      <c r="B149" s="39"/>
    </row>
    <row r="150" spans="1:2" ht="12.75">
      <c r="A150" s="42">
        <f>'9% Raw Data NC'!R169</f>
        <v>477.7367872723721</v>
      </c>
      <c r="B150" s="39"/>
    </row>
    <row r="151" spans="1:2" ht="12.75">
      <c r="A151" s="42">
        <f>'9% Raw Data NC'!R170</f>
        <v>257.4324992796081</v>
      </c>
      <c r="B151" s="39"/>
    </row>
    <row r="152" spans="1:2" ht="12.75">
      <c r="A152" s="42">
        <f>'9% Raw Data NC'!R171</f>
        <v>310.19504815150447</v>
      </c>
      <c r="B152" s="39"/>
    </row>
    <row r="153" spans="1:2" ht="12.75">
      <c r="A153" s="42">
        <f>'9% Raw Data NC'!R172</f>
        <v>223.3928455585932</v>
      </c>
      <c r="B153" s="39"/>
    </row>
    <row r="154" spans="1:2" ht="12.75">
      <c r="A154" s="42">
        <f>'9% Raw Data NC'!R173</f>
        <v>174.79607101586302</v>
      </c>
      <c r="B154" s="39"/>
    </row>
    <row r="155" spans="1:2" ht="12.75">
      <c r="A155" s="42">
        <f>'9% Raw Data NC'!R174</f>
        <v>164.71046642164023</v>
      </c>
      <c r="B155" s="39"/>
    </row>
    <row r="156" spans="1:2" ht="12.75">
      <c r="A156" s="42">
        <f>'9% Raw Data NC'!R175</f>
        <v>280.2124695863747</v>
      </c>
      <c r="B156" s="39"/>
    </row>
    <row r="157" spans="1:2" ht="12.75">
      <c r="A157" s="42">
        <f>'9% Raw Data NC'!R176</f>
        <v>638.5481315789474</v>
      </c>
      <c r="B157" s="39"/>
    </row>
    <row r="158" spans="1:2" ht="12.75">
      <c r="A158" s="42">
        <f>'9% Raw Data NC'!R177</f>
        <v>392.59451159751717</v>
      </c>
      <c r="B158" s="39"/>
    </row>
    <row r="159" spans="1:2" ht="12.75">
      <c r="A159" s="42">
        <f>'9% Raw Data NC'!R178</f>
        <v>356.57334230563134</v>
      </c>
      <c r="B159" s="39"/>
    </row>
    <row r="160" spans="1:2" ht="12.75">
      <c r="A160" s="42">
        <f>'9% Raw Data NC'!R179</f>
        <v>324.5462853920284</v>
      </c>
      <c r="B160" s="39"/>
    </row>
    <row r="161" spans="1:2" ht="12.75">
      <c r="A161" s="42">
        <f>'9% Raw Data NC'!R180</f>
        <v>317.59057929287115</v>
      </c>
      <c r="B161" s="39"/>
    </row>
    <row r="162" spans="1:2" ht="12.75">
      <c r="A162" s="42">
        <f>'9% Raw Data NC'!R181</f>
        <v>257.3283064033513</v>
      </c>
      <c r="B162" s="39"/>
    </row>
    <row r="163" spans="1:2" ht="12.75">
      <c r="A163" s="42">
        <f>'9% Raw Data NC'!R182</f>
        <v>151.44881690159636</v>
      </c>
      <c r="B163" s="39"/>
    </row>
    <row r="164" spans="1:2" ht="12.75">
      <c r="A164" s="42">
        <f>'9% Raw Data NC'!R183</f>
        <v>223.98122052575056</v>
      </c>
      <c r="B164" s="39"/>
    </row>
    <row r="165" spans="1:2" ht="12.75">
      <c r="A165" s="42">
        <f>'9% Raw Data NC'!R184</f>
        <v>206.80993910735396</v>
      </c>
      <c r="B165" s="39"/>
    </row>
    <row r="166" spans="1:2" ht="12.75">
      <c r="A166" s="42">
        <f>'9% Raw Data NC'!R185</f>
        <v>563.5624912242382</v>
      </c>
      <c r="B166" s="39"/>
    </row>
    <row r="167" spans="1:2" ht="12.75">
      <c r="A167" s="42">
        <f>'9% Raw Data NC'!R188</f>
        <v>150.18288707177595</v>
      </c>
      <c r="B167" s="39"/>
    </row>
    <row r="168" spans="1:2" ht="12.75">
      <c r="A168" s="42">
        <f>'9% Raw Data NC'!R189</f>
        <v>186.68901351392205</v>
      </c>
      <c r="B168" s="39"/>
    </row>
    <row r="169" spans="1:2" ht="12.75">
      <c r="A169" s="42">
        <f>'9% Raw Data NC'!R190</f>
        <v>155.78363297205158</v>
      </c>
      <c r="B169" s="39"/>
    </row>
    <row r="170" spans="1:2" ht="12.75">
      <c r="A170" s="42">
        <f>'9% Raw Data NC'!R191</f>
        <v>202.2323497955332</v>
      </c>
      <c r="B170" s="39"/>
    </row>
    <row r="171" spans="1:2" ht="12.75">
      <c r="A171" s="42">
        <f>'9% Raw Data NC'!R194</f>
        <v>711.7054209919262</v>
      </c>
      <c r="B171" s="39"/>
    </row>
    <row r="172" spans="1:2" ht="12.75">
      <c r="A172" s="42">
        <f>'9% Raw Data NC'!R196</f>
        <v>234.90466028223116</v>
      </c>
      <c r="B172" s="39"/>
    </row>
    <row r="173" spans="1:2" ht="12.75">
      <c r="A173" s="42">
        <f>'9% Raw Data NC'!R198</f>
        <v>269.40560223368806</v>
      </c>
      <c r="B173" s="39"/>
    </row>
    <row r="174" spans="1:2" ht="12.75">
      <c r="A174" s="42">
        <f>'9% Raw Data NC'!R199</f>
        <v>309.4852121212121</v>
      </c>
      <c r="B174" s="39"/>
    </row>
    <row r="175" spans="1:2" ht="12.75">
      <c r="A175" s="42">
        <f>'9% Raw Data NC'!R200</f>
        <v>335.1153732227488</v>
      </c>
      <c r="B175" s="39"/>
    </row>
    <row r="176" spans="1:2" ht="12.75">
      <c r="A176" s="42">
        <f>'9% Raw Data NC'!R201</f>
        <v>242.5348885030159</v>
      </c>
      <c r="B176" s="39"/>
    </row>
    <row r="177" spans="1:2" ht="12.75">
      <c r="A177" s="42">
        <f>'9% Raw Data NC'!R202</f>
        <v>371.3152212769</v>
      </c>
      <c r="B177" s="39"/>
    </row>
    <row r="178" spans="1:2" ht="12.75">
      <c r="A178" s="42">
        <f>'9% Raw Data NC'!R203</f>
        <v>180.82980324778006</v>
      </c>
      <c r="B178" s="39"/>
    </row>
    <row r="179" spans="1:2" ht="12.75">
      <c r="A179" s="42">
        <f>'9% Raw Data NC'!R204</f>
        <v>267.98414082943464</v>
      </c>
      <c r="B179" s="39"/>
    </row>
    <row r="180" spans="1:2" ht="12.75">
      <c r="A180" s="42">
        <f>'9% Raw Data NC'!R207</f>
        <v>195.39492989343802</v>
      </c>
      <c r="B180" s="39"/>
    </row>
    <row r="181" spans="1:2" ht="12.75">
      <c r="A181" s="42">
        <f>'9% Raw Data NC'!R208</f>
        <v>211.2395357049924</v>
      </c>
      <c r="B181" s="39"/>
    </row>
    <row r="182" spans="1:2" ht="12.75">
      <c r="A182" s="42">
        <f>'9% Raw Data NC'!R209</f>
        <v>111.20656327119725</v>
      </c>
      <c r="B182" s="39"/>
    </row>
    <row r="183" spans="1:2" ht="12.75">
      <c r="A183" s="42">
        <f>'9% Raw Data NC'!R210</f>
        <v>327.14217712639356</v>
      </c>
      <c r="B183" s="39"/>
    </row>
    <row r="184" spans="1:2" ht="12.75">
      <c r="A184" s="42">
        <f>'9% Raw Data NC'!R211</f>
        <v>502.960929971089</v>
      </c>
      <c r="B184" s="39"/>
    </row>
    <row r="185" spans="1:2" ht="12.75">
      <c r="A185" s="42">
        <f>'9% Raw Data NC'!R212</f>
        <v>335.9612437311936</v>
      </c>
      <c r="B185" s="39"/>
    </row>
    <row r="186" spans="1:2" ht="12.75">
      <c r="A186" s="42">
        <f>'9% Raw Data NC'!R213</f>
        <v>318.64291116537373</v>
      </c>
      <c r="B186" s="39"/>
    </row>
    <row r="187" spans="1:2" ht="12.75">
      <c r="A187" s="42">
        <f>'9% Raw Data NC'!R214</f>
        <v>253.2022147440914</v>
      </c>
      <c r="B187" s="39"/>
    </row>
    <row r="188" spans="1:2" ht="12.75">
      <c r="A188" s="42">
        <f>'9% Raw Data NC'!R215</f>
        <v>386.15011108790185</v>
      </c>
      <c r="B188" s="39"/>
    </row>
    <row r="189" spans="1:2" ht="12.75">
      <c r="A189" s="42">
        <f>'9% Raw Data NC'!R216</f>
        <v>206.4303429955098</v>
      </c>
      <c r="B189" s="39"/>
    </row>
    <row r="190" spans="1:2" ht="12.75">
      <c r="A190" s="42">
        <f>'9% Raw Data NC'!R217</f>
        <v>385.27051871306634</v>
      </c>
      <c r="B190" s="39"/>
    </row>
    <row r="191" spans="1:2" ht="12.75">
      <c r="A191" s="42">
        <f>'9% Raw Data NC'!R218</f>
        <v>341.086715410388</v>
      </c>
      <c r="B191" s="39"/>
    </row>
    <row r="192" spans="1:2" ht="12.75">
      <c r="A192" s="42">
        <f>'9% Raw Data NC'!R219</f>
        <v>170.22036346130702</v>
      </c>
      <c r="B192" s="39"/>
    </row>
    <row r="193" spans="1:2" ht="12.75">
      <c r="A193" s="42">
        <f>'9% Raw Data NC'!R220</f>
        <v>256.88953703703703</v>
      </c>
      <c r="B193" s="39"/>
    </row>
    <row r="194" spans="1:2" ht="12.75">
      <c r="A194" s="42">
        <f>'9% Raw Data NC'!R221</f>
        <v>383.4500692764233</v>
      </c>
      <c r="B194" s="39"/>
    </row>
    <row r="195" spans="1:2" ht="12.75">
      <c r="A195" s="42">
        <f>'9% Raw Data NC'!R222</f>
        <v>183.02041935041797</v>
      </c>
      <c r="B195" s="39"/>
    </row>
    <row r="196" spans="1:2" ht="12.75">
      <c r="A196" s="42">
        <f>'9% Raw Data NC'!R223</f>
        <v>432.1051663405088</v>
      </c>
      <c r="B196" s="39"/>
    </row>
    <row r="197" spans="1:2" ht="12.75">
      <c r="A197" s="42">
        <f>'9% Raw Data NC'!R224</f>
        <v>233.122962272939</v>
      </c>
      <c r="B197" s="39"/>
    </row>
    <row r="198" spans="1:2" ht="12.75">
      <c r="A198" s="42">
        <f>'9% Raw Data NC'!R227</f>
        <v>366.631992361119</v>
      </c>
      <c r="B198" s="39"/>
    </row>
    <row r="199" spans="1:2" ht="12.75">
      <c r="A199" s="42">
        <f>'9% Raw Data NC'!R229</f>
        <v>218.6774646293152</v>
      </c>
      <c r="B199" s="39"/>
    </row>
    <row r="200" spans="1:2" ht="12.75">
      <c r="A200" s="42">
        <f>'9% Raw Data NC'!R230</f>
        <v>206.69271993984552</v>
      </c>
      <c r="B200" s="39"/>
    </row>
    <row r="201" spans="1:2" ht="12.75">
      <c r="A201" s="42">
        <f>'9% Raw Data NC'!R231</f>
        <v>223.03862598622115</v>
      </c>
      <c r="B201" s="39"/>
    </row>
    <row r="202" spans="1:2" ht="12.75">
      <c r="A202" s="42">
        <f>'9% Raw Data NC'!R232</f>
        <v>115.079171089499</v>
      </c>
      <c r="B202" s="39"/>
    </row>
    <row r="203" spans="1:2" ht="12.75">
      <c r="A203" s="42">
        <f>'9% Raw Data NC'!R233</f>
        <v>284.1914687934264</v>
      </c>
      <c r="B203" s="39"/>
    </row>
    <row r="204" spans="1:2" ht="12.75">
      <c r="A204" s="42">
        <f>'9% Raw Data NC'!R234</f>
        <v>230.1769956140351</v>
      </c>
      <c r="B204" s="39"/>
    </row>
    <row r="205" spans="1:2" ht="12.75">
      <c r="A205" s="42">
        <f>'9% Raw Data NC'!R235</f>
        <v>247.23385350318472</v>
      </c>
      <c r="B205" s="39"/>
    </row>
    <row r="206" spans="1:2" ht="12.75">
      <c r="A206" s="42">
        <f>'9% Raw Data NC'!R236</f>
        <v>299.08679174717946</v>
      </c>
      <c r="B206" s="39"/>
    </row>
    <row r="207" spans="1:2" ht="12.75">
      <c r="A207" s="42">
        <f>'9% Raw Data NC'!R237</f>
        <v>260.5253209593201</v>
      </c>
      <c r="B207" s="39"/>
    </row>
    <row r="208" spans="1:2" ht="12.75">
      <c r="A208" s="42">
        <f>'9% Raw Data NC'!R238</f>
        <v>189.4026585748802</v>
      </c>
      <c r="B208" s="39"/>
    </row>
    <row r="209" spans="1:2" ht="12.75">
      <c r="A209" s="42">
        <f>'9% Raw Data NC'!R239</f>
        <v>230.0514448979592</v>
      </c>
      <c r="B209" s="39"/>
    </row>
    <row r="210" spans="1:2" ht="12.75">
      <c r="A210" s="42">
        <f>'9% Raw Data NC'!R240</f>
        <v>218.88150781525442</v>
      </c>
      <c r="B210" s="39"/>
    </row>
    <row r="211" spans="1:2" ht="12.75">
      <c r="A211" s="42">
        <f>'9% Raw Data NC'!R241</f>
        <v>288.4615428231225</v>
      </c>
      <c r="B211" s="39"/>
    </row>
    <row r="212" spans="1:2" ht="12.75">
      <c r="A212" s="42">
        <f>'9% Raw Data NC'!R242</f>
        <v>210.8331927664655</v>
      </c>
      <c r="B212" s="39"/>
    </row>
    <row r="213" spans="1:2" ht="12.75">
      <c r="A213" s="42">
        <f>'9% Raw Data NC'!R245</f>
        <v>293.22881092828317</v>
      </c>
      <c r="B213" s="39"/>
    </row>
    <row r="214" spans="1:2" ht="12.75">
      <c r="A214" s="42">
        <f>'9% Raw Data NC'!R246</f>
        <v>294.15050836602353</v>
      </c>
      <c r="B214" s="39"/>
    </row>
    <row r="215" spans="1:2" ht="12.75">
      <c r="A215" s="42">
        <f>'9% Raw Data NC'!R247</f>
        <v>202.29850066269051</v>
      </c>
      <c r="B215" s="39"/>
    </row>
    <row r="216" spans="1:2" ht="12.75">
      <c r="A216" s="42">
        <f>'9% Raw Data NC'!R248</f>
        <v>376.684691831701</v>
      </c>
      <c r="B216" s="39"/>
    </row>
    <row r="217" spans="1:2" ht="12.75">
      <c r="A217" s="42">
        <f>'9% Raw Data NC'!R249</f>
        <v>305.004780484899</v>
      </c>
      <c r="B217" s="39"/>
    </row>
    <row r="218" spans="1:2" ht="12.75">
      <c r="A218" s="42">
        <f>'9% Raw Data NC'!R250</f>
        <v>168.09475702687897</v>
      </c>
      <c r="B218" s="39"/>
    </row>
    <row r="219" spans="1:2" ht="12.75">
      <c r="A219" s="42">
        <f>'9% Raw Data NC'!R251</f>
        <v>337.01597242711154</v>
      </c>
      <c r="B219" s="39"/>
    </row>
    <row r="220" spans="1:2" ht="12.75">
      <c r="A220" s="42">
        <f>'9% Raw Data NC'!R252</f>
        <v>352.30506283982527</v>
      </c>
      <c r="B220" s="39"/>
    </row>
    <row r="221" spans="1:2" ht="12.75">
      <c r="A221" s="42">
        <f>'9% Raw Data NC'!R253</f>
        <v>404.4501037207044</v>
      </c>
      <c r="B221" s="39"/>
    </row>
    <row r="222" spans="1:2" ht="12.75">
      <c r="A222" s="42">
        <f>'9% Raw Data NC'!R254</f>
        <v>194.3735878547773</v>
      </c>
      <c r="B222" s="39"/>
    </row>
    <row r="223" spans="1:2" ht="12.75">
      <c r="A223" s="42">
        <f>'9% Raw Data NC'!R257</f>
        <v>341.67806431805974</v>
      </c>
      <c r="B223" s="39"/>
    </row>
    <row r="224" spans="1:2" ht="12.75">
      <c r="A224" s="42">
        <f>'9% Raw Data NC'!R258</f>
        <v>319.9831623339838</v>
      </c>
      <c r="B224" s="39"/>
    </row>
    <row r="225" spans="1:2" ht="12.75">
      <c r="A225" s="42">
        <f>'9% Raw Data NC'!R261</f>
        <v>222.23750493388593</v>
      </c>
      <c r="B225" s="39"/>
    </row>
    <row r="226" spans="1:2" ht="12.75">
      <c r="A226" s="42">
        <f>'9% Raw Data NC'!R262</f>
        <v>212.51158086777187</v>
      </c>
      <c r="B226" s="39"/>
    </row>
    <row r="227" spans="1:2" ht="12.75">
      <c r="A227" s="42">
        <f>'9% Raw Data NC'!R263</f>
        <v>247.83825059405305</v>
      </c>
      <c r="B227" s="39"/>
    </row>
    <row r="228" spans="1:2" ht="12.75">
      <c r="A228" s="42">
        <f>'9% Raw Data NC'!R264</f>
        <v>344.3380663832866</v>
      </c>
      <c r="B228" s="39"/>
    </row>
    <row r="229" spans="1:2" ht="12.75">
      <c r="A229" s="42">
        <f>'9% Raw Data NC'!R265</f>
        <v>408.6356719485063</v>
      </c>
      <c r="B229" s="39"/>
    </row>
    <row r="230" spans="1:2" ht="12.75">
      <c r="A230" s="42">
        <f>'9% Raw Data NC'!R266</f>
        <v>303.8830671271314</v>
      </c>
      <c r="B230" s="39"/>
    </row>
    <row r="231" spans="1:2" ht="12.75">
      <c r="A231" s="42">
        <f>'9% Raw Data NC'!R267</f>
        <v>337.71667764086163</v>
      </c>
      <c r="B231" s="39"/>
    </row>
    <row r="232" spans="1:2" ht="12.75">
      <c r="A232" s="42">
        <f>'9% Raw Data NC'!R268</f>
        <v>391.0649728985328</v>
      </c>
      <c r="B232" s="39"/>
    </row>
    <row r="233" spans="1:2" ht="12.75">
      <c r="A233" s="42">
        <f>'9% Raw Data NC'!R269</f>
        <v>214.82492474548755</v>
      </c>
      <c r="B233" s="39"/>
    </row>
    <row r="234" spans="1:2" ht="12.75">
      <c r="A234" s="42">
        <f>'9% Raw Data NC'!R270</f>
        <v>301.2328828425669</v>
      </c>
      <c r="B234" s="39"/>
    </row>
    <row r="235" spans="1:2" ht="12.75">
      <c r="A235" s="42">
        <f>'9% Raw Data NC'!R273</f>
        <v>311.1903961730021</v>
      </c>
      <c r="B235" s="39"/>
    </row>
    <row r="236" spans="1:2" ht="12.75">
      <c r="A236" s="42">
        <f>'9% Raw Data NC'!R274</f>
        <v>219.3454694443946</v>
      </c>
      <c r="B236" s="39"/>
    </row>
    <row r="237" spans="1:2" ht="12.75">
      <c r="A237" s="42">
        <f>'9% Raw Data NC'!R275</f>
        <v>155.6468706025236</v>
      </c>
      <c r="B237" s="39"/>
    </row>
    <row r="238" spans="1:2" ht="12.75">
      <c r="A238" s="42">
        <f>'9% Raw Data NC'!R276</f>
        <v>250.28187194954398</v>
      </c>
      <c r="B238" s="39"/>
    </row>
    <row r="239" spans="1:2" ht="12.75">
      <c r="A239" s="42">
        <f>'9% Raw Data NC'!R277</f>
        <v>443.15394265232976</v>
      </c>
      <c r="B239" s="39"/>
    </row>
    <row r="240" spans="1:2" ht="12.75">
      <c r="A240" s="42">
        <f>'9% Raw Data NC'!R278</f>
        <v>258.59364683762925</v>
      </c>
      <c r="B240" s="39"/>
    </row>
    <row r="241" spans="1:2" ht="12.75">
      <c r="A241" s="42">
        <f>'9% Raw Data NC'!R279</f>
        <v>213.985615089104</v>
      </c>
      <c r="B241" s="39"/>
    </row>
    <row r="242" spans="1:2" ht="12.75">
      <c r="A242" s="42">
        <f>'9% Raw Data NC'!R280</f>
        <v>331.67452717261193</v>
      </c>
      <c r="B242" s="39"/>
    </row>
    <row r="243" spans="1:2" ht="12.75">
      <c r="A243" s="42">
        <f>'9% Raw Data NC'!R281</f>
        <v>300.36148947885</v>
      </c>
      <c r="B243" s="39"/>
    </row>
    <row r="244" spans="1:2" ht="12.75">
      <c r="A244" s="42">
        <f>'9% Raw Data NC'!R282</f>
        <v>333.11750911933296</v>
      </c>
      <c r="B244" s="39"/>
    </row>
    <row r="245" spans="1:2" ht="12.75">
      <c r="A245" s="42">
        <f>'9% Raw Data NC'!R283</f>
        <v>303.63799865240753</v>
      </c>
      <c r="B245" s="39"/>
    </row>
    <row r="246" spans="1:2" ht="12.75">
      <c r="A246" s="42">
        <f>'9% Raw Data NC'!R284</f>
        <v>283.7372851138316</v>
      </c>
      <c r="B246" s="39"/>
    </row>
    <row r="247" spans="1:2" ht="12.75">
      <c r="A247" s="42">
        <f>'9% Raw Data NC'!R285</f>
        <v>706.5400264677575</v>
      </c>
      <c r="B247" s="39"/>
    </row>
    <row r="248" spans="1:2" ht="12.75">
      <c r="A248" s="42">
        <f>'9% Raw Data NC'!R286</f>
        <v>454.3335924846129</v>
      </c>
      <c r="B248" s="39"/>
    </row>
    <row r="249" spans="1:2" ht="12.75">
      <c r="A249" s="42">
        <f>'9% Raw Data NC'!R287</f>
        <v>294.80091732466326</v>
      </c>
      <c r="B249" s="39"/>
    </row>
    <row r="250" spans="1:2" ht="12.75">
      <c r="A250" s="42">
        <f>'9% Raw Data NC'!R288</f>
        <v>323.03902006681363</v>
      </c>
      <c r="B250" s="39"/>
    </row>
    <row r="251" spans="1:2" ht="12.75">
      <c r="A251" s="42">
        <f>'9% Raw Data NC'!R289</f>
        <v>287.12457990882774</v>
      </c>
      <c r="B251" s="39"/>
    </row>
    <row r="252" spans="1:2" ht="12.75">
      <c r="A252" s="42">
        <f>'9% Raw Data NC'!R290</f>
        <v>201.3755853338022</v>
      </c>
      <c r="B252" s="39"/>
    </row>
    <row r="253" spans="1:2" ht="12.75">
      <c r="A253" s="42">
        <f>'9% Raw Data NC'!R291</f>
        <v>315.73984542016115</v>
      </c>
      <c r="B253" s="39"/>
    </row>
    <row r="254" spans="1:2" ht="12.75">
      <c r="A254" s="42">
        <f>'9% Raw Data NC'!R292</f>
        <v>407.4752396301637</v>
      </c>
      <c r="B254" s="39"/>
    </row>
    <row r="255" spans="1:2" ht="12.75">
      <c r="A255" s="42">
        <f>'9% Raw Data NC'!R293</f>
        <v>252.81132104934417</v>
      </c>
      <c r="B255" s="39"/>
    </row>
    <row r="256" spans="1:2" ht="12.75">
      <c r="A256" s="42">
        <f>'9% Raw Data NC'!R294</f>
        <v>177.57257336343116</v>
      </c>
      <c r="B256" s="39"/>
    </row>
    <row r="257" spans="1:2" ht="12.75">
      <c r="A257" s="42">
        <f>'9% Raw Data NC'!R297</f>
        <v>431.48878463196604</v>
      </c>
      <c r="B257" s="39"/>
    </row>
    <row r="258" spans="1:2" ht="12.75">
      <c r="A258" s="42">
        <f>'9% Raw Data NC'!R298</f>
        <v>500.59149165662075</v>
      </c>
      <c r="B258" s="39"/>
    </row>
    <row r="259" spans="1:2" ht="12.75">
      <c r="A259" s="42">
        <f>'9% Raw Data NC'!R299</f>
        <v>686.9898875717952</v>
      </c>
      <c r="B259" s="39"/>
    </row>
    <row r="260" spans="1:2" ht="12.75">
      <c r="A260" s="42">
        <f>'9% Raw Data NC'!R300</f>
        <v>759.6406747588499</v>
      </c>
      <c r="B260" s="39"/>
    </row>
    <row r="261" ht="12.75">
      <c r="A261" s="42">
        <f>'9% Raw Data NC'!R301</f>
        <v>596.5204271910493</v>
      </c>
    </row>
    <row r="262" ht="12.75">
      <c r="A262" s="42">
        <f>'9% Raw Data NC'!R302</f>
        <v>670.6959573273442</v>
      </c>
    </row>
    <row r="263" ht="12.75">
      <c r="A263" s="42">
        <f>'9% Raw Data NC'!R305</f>
        <v>250.4523109402096</v>
      </c>
    </row>
    <row r="264" ht="12.75">
      <c r="A264" s="42">
        <f>'9% Raw Data NC'!R306</f>
        <v>275.3400532423561</v>
      </c>
    </row>
    <row r="265" ht="12.75">
      <c r="A265" s="42">
        <f>'9% Raw Data NC'!R307</f>
        <v>372.6795006767935</v>
      </c>
    </row>
    <row r="266" ht="12.75">
      <c r="A266" s="42">
        <f>'9% Raw Data NC'!R308</f>
        <v>131.3587131036186</v>
      </c>
    </row>
    <row r="267" ht="12.75">
      <c r="A267" s="42">
        <f>'9% Raw Data NC'!R311</f>
        <v>389.1092295014421</v>
      </c>
    </row>
    <row r="268" ht="12.75">
      <c r="A268" s="42">
        <f>'9% Raw Data NC'!R312</f>
        <v>302.0188604152387</v>
      </c>
    </row>
    <row r="269" ht="12.75">
      <c r="A269" s="42">
        <f>'9% Raw Data NC'!R313</f>
        <v>216.54938460864614</v>
      </c>
    </row>
    <row r="270" ht="12.75">
      <c r="A270" s="42">
        <f>'9% Raw Data NC'!R314</f>
        <v>273.40284491859757</v>
      </c>
    </row>
    <row r="271" ht="12.75">
      <c r="A271" s="42">
        <f>'9% Raw Data NC'!R315</f>
        <v>364.66236458043977</v>
      </c>
    </row>
    <row r="272" ht="12.75">
      <c r="A272" s="42">
        <f>'9% Raw Data NC'!R316</f>
        <v>469.8052649631281</v>
      </c>
    </row>
    <row r="273" ht="12.75">
      <c r="A273" s="42">
        <f>'9% Raw Data NC'!R319</f>
        <v>278.25899779341603</v>
      </c>
    </row>
    <row r="274" ht="12.75">
      <c r="A274" s="42">
        <f>'9% Raw Data NC'!R320</f>
        <v>208.81815184178325</v>
      </c>
    </row>
    <row r="275" ht="12.75">
      <c r="A275" s="42">
        <f>'9% Raw Data NC'!R323</f>
        <v>242.28205648362115</v>
      </c>
    </row>
    <row r="276" ht="12.75">
      <c r="A276" s="42">
        <f>'9% Raw Data NC'!R324</f>
        <v>292.4867808059632</v>
      </c>
    </row>
    <row r="277" ht="12.75">
      <c r="A277" s="42">
        <f>'9% Raw Data NC'!R325</f>
        <v>512.0602437341918</v>
      </c>
    </row>
    <row r="278" ht="12.75">
      <c r="A278" s="42">
        <f>'9% Raw Data NC'!R326</f>
        <v>280.207009194159</v>
      </c>
    </row>
    <row r="279" ht="12.75">
      <c r="A279" s="42">
        <f>'9% Raw Data NC'!R327</f>
        <v>295.55492056235</v>
      </c>
    </row>
    <row r="280" ht="12.75">
      <c r="A280" s="42">
        <f>'9% Raw Data NC'!R328</f>
        <v>360.33288889773337</v>
      </c>
    </row>
    <row r="281" ht="12.75">
      <c r="A281" s="42">
        <f>'9% Raw Data NC'!R331</f>
        <v>186.26148623362738</v>
      </c>
    </row>
    <row r="282" ht="12.75">
      <c r="A282" s="42">
        <f>'9% Raw Data NC'!R332</f>
        <v>203.5221731330072</v>
      </c>
    </row>
    <row r="283" ht="12.75">
      <c r="A283" s="42">
        <f>'9% Raw Data NC'!R333</f>
        <v>319.1255335519446</v>
      </c>
    </row>
    <row r="284" ht="12.75">
      <c r="A284" s="42">
        <f>'9% Raw Data NC'!R334</f>
        <v>287.52172148209826</v>
      </c>
    </row>
    <row r="285" ht="12.75">
      <c r="A285" s="42">
        <f>'9% Raw Data NC'!R335</f>
        <v>307.2422647085989</v>
      </c>
    </row>
    <row r="286" ht="12.75">
      <c r="A286" s="42">
        <f>'9% Raw Data NC'!R336</f>
        <v>334.7382491330327</v>
      </c>
    </row>
    <row r="287" ht="12.75">
      <c r="A287" s="42">
        <f>'9% Raw Data NC'!R337</f>
        <v>231.45640972794723</v>
      </c>
    </row>
    <row r="288" ht="12.75">
      <c r="A288" s="42">
        <f>'9% Raw Data NC'!R338</f>
        <v>281.2160526672718</v>
      </c>
    </row>
    <row r="289" ht="12.75">
      <c r="A289" s="42">
        <f>'9% Raw Data NC'!R339</f>
        <v>575.1278691660291</v>
      </c>
    </row>
    <row r="290" ht="12.75">
      <c r="A290" s="42">
        <f>'9% Raw Data NC'!R340</f>
        <v>463.5438496257784</v>
      </c>
    </row>
    <row r="291" ht="12.75">
      <c r="A291" s="42">
        <f>'9% Raw Data NC'!R341</f>
        <v>325.6322666347274</v>
      </c>
    </row>
    <row r="292" ht="12.75">
      <c r="A292" s="42">
        <f>'9% Raw Data NC'!R344</f>
        <v>332.22174975562075</v>
      </c>
    </row>
    <row r="293" ht="12.75">
      <c r="A293" s="42">
        <f>'9% Raw Data NC'!R345</f>
        <v>248.5523135934989</v>
      </c>
    </row>
    <row r="294" ht="12.75">
      <c r="A294" s="42">
        <f>'9% Raw Data NC'!R348</f>
        <v>168.01110154182246</v>
      </c>
    </row>
    <row r="295" ht="12.75">
      <c r="A295" s="42">
        <f>'9% Raw Data NC'!R349</f>
        <v>268.29979432482116</v>
      </c>
    </row>
    <row r="296" ht="12.75">
      <c r="A296" s="42">
        <f>'9% Raw Data NC'!R350</f>
        <v>392.669981981982</v>
      </c>
    </row>
    <row r="297" ht="12.75">
      <c r="A297" s="42">
        <f>'9% Raw Data NC'!R353</f>
        <v>194.98560296327358</v>
      </c>
    </row>
    <row r="298" ht="12.75">
      <c r="A298" s="42">
        <f>'9% Raw Data NC'!R355</f>
        <v>218.15411509403634</v>
      </c>
    </row>
    <row r="299" ht="12.75">
      <c r="A299" s="42">
        <f>'9% Raw Data NC'!R356</f>
        <v>409.956922923869</v>
      </c>
    </row>
    <row r="300" ht="12.75">
      <c r="A300" s="42">
        <f>'9% Raw Data NC'!R357</f>
        <v>412.7410897707634</v>
      </c>
    </row>
    <row r="301" ht="12.75">
      <c r="A301" s="42">
        <f>'9% Raw Data NC'!R358</f>
        <v>234.80589173261615</v>
      </c>
    </row>
    <row r="302" ht="12.75">
      <c r="A302" s="42">
        <f>'9% Raw Data NC'!R359</f>
        <v>320.3759492095108</v>
      </c>
    </row>
    <row r="303" ht="12.75">
      <c r="A303" s="42">
        <f>'9% Raw Data NC'!R360</f>
        <v>240.43456048623491</v>
      </c>
    </row>
    <row r="304" ht="12.75">
      <c r="A304" s="42">
        <f>'9% Raw Data NC'!R361</f>
        <v>410.0770286835009</v>
      </c>
    </row>
    <row r="305" ht="12.75">
      <c r="A305" s="42">
        <f>'9% Raw Data NC'!R364</f>
        <v>284.91063457794144</v>
      </c>
    </row>
    <row r="306" ht="12.75">
      <c r="A306" s="42">
        <f>'9% Raw Data NC'!R365</f>
        <v>232.43445177186751</v>
      </c>
    </row>
    <row r="307" ht="12.75">
      <c r="A307" s="42">
        <f>'9% Raw Data NC'!R368</f>
        <v>214.88913107586578</v>
      </c>
    </row>
    <row r="308" ht="12.75">
      <c r="A308" s="42">
        <f>'9% Raw Data NC'!R370</f>
        <v>193.17402371825588</v>
      </c>
    </row>
    <row r="309" ht="12.75">
      <c r="A309" s="42">
        <f>'9% Raw Data NC'!R372</f>
        <v>139.78576813311076</v>
      </c>
    </row>
    <row r="310" ht="12.75">
      <c r="A310" s="42">
        <f>'9% Raw Data NC'!R373</f>
        <v>147.06550218340612</v>
      </c>
    </row>
    <row r="311" ht="12.75">
      <c r="A311" s="42">
        <f>'9% Raw Data NC'!R374</f>
        <v>110.42021903173512</v>
      </c>
    </row>
    <row r="312" ht="12.75">
      <c r="A312" s="42">
        <f>'9% Raw Data NC'!R375</f>
        <v>157.93325202632315</v>
      </c>
    </row>
    <row r="313" ht="12.75">
      <c r="A313" s="42">
        <f>'9% Raw Data NC'!R376</f>
        <v>243.4587742190589</v>
      </c>
    </row>
    <row r="314" ht="12.75">
      <c r="A314" s="42">
        <f>'9% Raw Data NC'!R377</f>
        <v>237.39457894369636</v>
      </c>
    </row>
    <row r="315" ht="12.75">
      <c r="A315" s="42">
        <f>'9% Raw Data NC'!R378</f>
        <v>219.3499050783104</v>
      </c>
    </row>
    <row r="316" ht="12.75">
      <c r="A316" s="42">
        <f>'9% Raw Data NC'!R379</f>
        <v>243.89201149425287</v>
      </c>
    </row>
    <row r="317" ht="12.75">
      <c r="A317" s="42">
        <f>'9% Raw Data NC'!R380</f>
        <v>167.81669053508656</v>
      </c>
    </row>
    <row r="318" ht="12.75">
      <c r="A318" s="42">
        <f>'9% Raw Data NC'!R381</f>
        <v>229.8162069521145</v>
      </c>
    </row>
    <row r="319" ht="12.75">
      <c r="A319" s="42">
        <f>'9% Raw Data NC'!R382</f>
        <v>280.95277198407257</v>
      </c>
    </row>
    <row r="320" ht="12.75">
      <c r="A320" s="42">
        <f>'9% Raw Data NC'!R383</f>
        <v>245.72566432367563</v>
      </c>
    </row>
    <row r="321" ht="12.75">
      <c r="A321" s="42">
        <f>'9% Raw Data NC'!R384</f>
        <v>139.58281437627411</v>
      </c>
    </row>
    <row r="322" ht="12.75">
      <c r="A322" s="42">
        <f>'9% Raw Data NC'!R385</f>
        <v>232.81266333031581</v>
      </c>
    </row>
    <row r="323" ht="12.75">
      <c r="A323" s="42">
        <f>'9% Raw Data NC'!R388</f>
        <v>316.1716363102233</v>
      </c>
    </row>
    <row r="324" ht="12.75">
      <c r="A324" s="42">
        <f>'9% Raw Data NC'!R389</f>
        <v>237.30702000112052</v>
      </c>
    </row>
    <row r="325" ht="12.75">
      <c r="A325" s="42">
        <f>'9% Raw Data NC'!R390</f>
        <v>228.21130078948457</v>
      </c>
    </row>
    <row r="326" ht="12.75">
      <c r="A326" s="42">
        <f>'9% Raw Data NC'!R391</f>
        <v>251.5733355038255</v>
      </c>
    </row>
    <row r="327" ht="12.75">
      <c r="A327" s="42">
        <f>'9% Raw Data NC'!R392</f>
        <v>332.13600376751583</v>
      </c>
    </row>
    <row r="328" ht="12.75">
      <c r="A328" s="42">
        <f>'9% Raw Data NC'!R393</f>
        <v>282.25083450782586</v>
      </c>
    </row>
    <row r="329" ht="12.75">
      <c r="A329" s="42">
        <f>'9% Raw Data NC'!R394</f>
        <v>292.44864420706654</v>
      </c>
    </row>
    <row r="330" ht="12.75">
      <c r="A330" s="42">
        <f>'9% Raw Data NC'!R395</f>
        <v>281.32800396399375</v>
      </c>
    </row>
    <row r="331" ht="12.75">
      <c r="A331" s="42">
        <f>'9% Raw Data NC'!R396</f>
        <v>227.96821659799883</v>
      </c>
    </row>
    <row r="332" ht="12.75">
      <c r="A332" s="42">
        <f>'9% Raw Data NC'!R397</f>
        <v>246.22123699574206</v>
      </c>
    </row>
    <row r="333" ht="12.75">
      <c r="A333" s="42">
        <f>'9% Raw Data NC'!R398</f>
        <v>543.6256157635468</v>
      </c>
    </row>
    <row r="334" ht="12.75">
      <c r="A334" s="42">
        <f>'9% Raw Data NC'!R399</f>
        <v>336.2750621587676</v>
      </c>
    </row>
    <row r="335" ht="12.75">
      <c r="A335" s="42">
        <f>'9% Raw Data NC'!R402</f>
        <v>344.09242510660255</v>
      </c>
    </row>
    <row r="336" ht="12.75">
      <c r="A336" s="42">
        <f>'9% Raw Data NC'!R403</f>
        <v>276.44469301516284</v>
      </c>
    </row>
    <row r="337" ht="12.75">
      <c r="A337" s="42">
        <f>'9% Raw Data NC'!R404</f>
        <v>274.54660723264885</v>
      </c>
    </row>
    <row r="338" ht="12.75">
      <c r="A338" s="42">
        <f>'9% Raw Data NC'!R407</f>
        <v>103.49074540930013</v>
      </c>
    </row>
    <row r="339" ht="12.75">
      <c r="A339" s="43">
        <f>'9% Raw Data NC'!R408</f>
        <v>205.53175163438814</v>
      </c>
    </row>
    <row r="340" ht="9" customHeight="1">
      <c r="A340" s="42"/>
    </row>
    <row r="341" spans="1:2" ht="12.75">
      <c r="A341" s="44">
        <f>STDEV(A2:A339)</f>
        <v>107.1664142585308</v>
      </c>
      <c r="B341" s="67" t="s">
        <v>929</v>
      </c>
    </row>
    <row r="342" ht="12.75">
      <c r="A342" s="42"/>
    </row>
    <row r="343" spans="1:2" ht="12.75">
      <c r="A343" s="44"/>
      <c r="B343" s="63"/>
    </row>
    <row r="344" ht="12.75">
      <c r="A344" s="42"/>
    </row>
    <row r="345" ht="12.75">
      <c r="A345" s="64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  <row r="374" ht="12.75">
      <c r="A374" s="42"/>
    </row>
    <row r="375" ht="12.75">
      <c r="A375" s="42"/>
    </row>
    <row r="376" ht="12.75">
      <c r="A376" s="42"/>
    </row>
    <row r="377" ht="12.75">
      <c r="A377" s="42"/>
    </row>
    <row r="378" ht="12.75">
      <c r="A378" s="42"/>
    </row>
    <row r="379" ht="12.75">
      <c r="A379" s="42"/>
    </row>
    <row r="380" ht="12.75">
      <c r="A380" s="42"/>
    </row>
    <row r="381" ht="12.75">
      <c r="A381" s="42"/>
    </row>
    <row r="382" ht="12.75">
      <c r="A382" s="42"/>
    </row>
    <row r="383" ht="12.75">
      <c r="A383" s="42"/>
    </row>
    <row r="384" ht="12.75">
      <c r="A384" s="42"/>
    </row>
    <row r="385" ht="12.75">
      <c r="A385" s="42"/>
    </row>
    <row r="386" ht="12.75">
      <c r="A386" s="42"/>
    </row>
    <row r="387" ht="12.75">
      <c r="A387" s="42"/>
    </row>
    <row r="388" ht="12.75">
      <c r="A388" s="42"/>
    </row>
    <row r="389" ht="12.75">
      <c r="A389" s="42"/>
    </row>
    <row r="390" ht="12.75">
      <c r="A390" s="42"/>
    </row>
    <row r="391" ht="12.75">
      <c r="A391" s="42"/>
    </row>
    <row r="392" ht="12.75">
      <c r="A392" s="42"/>
    </row>
    <row r="393" ht="12.75">
      <c r="A393" s="42"/>
    </row>
    <row r="394" ht="12.75">
      <c r="A394" s="42"/>
    </row>
    <row r="395" ht="12.75">
      <c r="A395" s="42"/>
    </row>
    <row r="396" ht="12.75">
      <c r="A396" s="42"/>
    </row>
    <row r="397" ht="12.75">
      <c r="A397" s="42"/>
    </row>
    <row r="398" ht="12.75">
      <c r="A398" s="42"/>
    </row>
    <row r="399" ht="12.75">
      <c r="A399" s="42"/>
    </row>
    <row r="400" ht="12.75">
      <c r="A400" s="4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&amp;CCALIFORNIA TAX CREDIT ALLOCATION COMMITTEE
PRELIMINARY GEOGRAPHIC APPORTIONMENT UPDATE
HOUSING COST FACTOR DATASET
 2006 - 2011 ROUND 1
STATE STANDARD DEVIATION CALCULATION</oddHeader>
    <oddFooter>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8.8515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97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3.140625" style="57" customWidth="1"/>
    <col min="13" max="13" width="12.42187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30.7109375" style="58" bestFit="1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s="87" customFormat="1" ht="15">
      <c r="A2" s="76" t="s">
        <v>68</v>
      </c>
      <c r="B2" s="76" t="s">
        <v>69</v>
      </c>
      <c r="C2" s="76" t="s">
        <v>70</v>
      </c>
      <c r="D2" s="76" t="s">
        <v>4</v>
      </c>
      <c r="E2" s="76" t="s">
        <v>4</v>
      </c>
      <c r="F2" s="76" t="b">
        <v>1</v>
      </c>
      <c r="G2" s="76" t="s">
        <v>71</v>
      </c>
      <c r="H2" s="76" t="s">
        <v>45</v>
      </c>
      <c r="I2" s="78">
        <v>22374095</v>
      </c>
      <c r="J2" s="60">
        <v>60</v>
      </c>
      <c r="K2" s="60">
        <v>59</v>
      </c>
      <c r="L2" s="79">
        <v>94138</v>
      </c>
      <c r="M2" s="62"/>
      <c r="O2" s="78">
        <v>24390929</v>
      </c>
      <c r="P2" s="78">
        <f aca="true" t="shared" si="0" ref="P2:P33">IF(O2&gt;0,O2,I2)</f>
        <v>24390929</v>
      </c>
      <c r="Q2" s="80">
        <f aca="true" t="shared" si="1" ref="Q2:Q33">IF(M2&gt;0,M2,L2)</f>
        <v>94138</v>
      </c>
      <c r="R2" s="81">
        <f aca="true" t="shared" si="2" ref="R2:R42">P2/Q2</f>
        <v>259.0975907709958</v>
      </c>
    </row>
    <row r="3" spans="1:18" s="87" customFormat="1" ht="15">
      <c r="A3" s="76" t="s">
        <v>89</v>
      </c>
      <c r="B3" s="76" t="s">
        <v>90</v>
      </c>
      <c r="C3" s="76" t="s">
        <v>91</v>
      </c>
      <c r="D3" s="76" t="s">
        <v>4</v>
      </c>
      <c r="E3" s="76" t="s">
        <v>4</v>
      </c>
      <c r="F3" s="76" t="b">
        <v>1</v>
      </c>
      <c r="G3" s="76" t="s">
        <v>71</v>
      </c>
      <c r="H3" s="76" t="s">
        <v>45</v>
      </c>
      <c r="I3" s="78">
        <v>24956402</v>
      </c>
      <c r="J3" s="60">
        <v>87</v>
      </c>
      <c r="K3" s="60">
        <v>86</v>
      </c>
      <c r="L3" s="70">
        <v>184305</v>
      </c>
      <c r="M3" s="62"/>
      <c r="O3" s="78">
        <v>28293511</v>
      </c>
      <c r="P3" s="78">
        <f t="shared" si="0"/>
        <v>28293511</v>
      </c>
      <c r="Q3" s="80">
        <f t="shared" si="1"/>
        <v>184305</v>
      </c>
      <c r="R3" s="81">
        <f t="shared" si="2"/>
        <v>153.51461436206287</v>
      </c>
    </row>
    <row r="4" spans="1:18" s="87" customFormat="1" ht="15">
      <c r="A4" s="76" t="s">
        <v>92</v>
      </c>
      <c r="B4" s="76" t="s">
        <v>93</v>
      </c>
      <c r="C4" s="76" t="s">
        <v>4</v>
      </c>
      <c r="D4" s="76" t="s">
        <v>4</v>
      </c>
      <c r="E4" s="76" t="s">
        <v>4</v>
      </c>
      <c r="F4" s="76" t="b">
        <v>1</v>
      </c>
      <c r="G4" s="76" t="s">
        <v>71</v>
      </c>
      <c r="H4" s="76" t="s">
        <v>45</v>
      </c>
      <c r="I4" s="78">
        <v>6745496</v>
      </c>
      <c r="J4" s="60">
        <v>21</v>
      </c>
      <c r="K4" s="60">
        <v>20</v>
      </c>
      <c r="L4" s="70">
        <v>44900</v>
      </c>
      <c r="M4" s="62"/>
      <c r="O4" s="78">
        <v>7159389</v>
      </c>
      <c r="P4" s="78">
        <f t="shared" si="0"/>
        <v>7159389</v>
      </c>
      <c r="Q4" s="80">
        <f t="shared" si="1"/>
        <v>44900</v>
      </c>
      <c r="R4" s="81">
        <f t="shared" si="2"/>
        <v>159.45187082405346</v>
      </c>
    </row>
    <row r="5" spans="1:18" s="87" customFormat="1" ht="15">
      <c r="A5" s="76" t="s">
        <v>116</v>
      </c>
      <c r="B5" s="76" t="s">
        <v>117</v>
      </c>
      <c r="C5" s="76" t="s">
        <v>4</v>
      </c>
      <c r="D5" s="76" t="s">
        <v>4</v>
      </c>
      <c r="E5" s="76" t="s">
        <v>4</v>
      </c>
      <c r="F5" s="76" t="b">
        <v>1</v>
      </c>
      <c r="G5" s="76" t="s">
        <v>71</v>
      </c>
      <c r="H5" s="76" t="s">
        <v>45</v>
      </c>
      <c r="I5" s="78">
        <v>12420125</v>
      </c>
      <c r="J5" s="60">
        <v>33</v>
      </c>
      <c r="K5" s="60">
        <v>32</v>
      </c>
      <c r="L5" s="70">
        <v>46712</v>
      </c>
      <c r="M5" s="62"/>
      <c r="O5" s="78">
        <v>13505761</v>
      </c>
      <c r="P5" s="78">
        <f t="shared" si="0"/>
        <v>13505761</v>
      </c>
      <c r="Q5" s="80">
        <f t="shared" si="1"/>
        <v>46712</v>
      </c>
      <c r="R5" s="81">
        <f t="shared" si="2"/>
        <v>289.12829679739684</v>
      </c>
    </row>
    <row r="6" spans="1:18" s="87" customFormat="1" ht="15">
      <c r="A6" s="76" t="s">
        <v>118</v>
      </c>
      <c r="B6" s="76" t="s">
        <v>119</v>
      </c>
      <c r="C6" s="76" t="s">
        <v>4</v>
      </c>
      <c r="D6" s="76" t="s">
        <v>4</v>
      </c>
      <c r="E6" s="76" t="s">
        <v>4</v>
      </c>
      <c r="F6" s="76" t="b">
        <v>1</v>
      </c>
      <c r="G6" s="76" t="s">
        <v>71</v>
      </c>
      <c r="H6" s="76" t="s">
        <v>45</v>
      </c>
      <c r="I6" s="78">
        <v>16536821</v>
      </c>
      <c r="J6" s="60">
        <v>49</v>
      </c>
      <c r="K6" s="60">
        <v>48</v>
      </c>
      <c r="L6" s="70">
        <v>86450</v>
      </c>
      <c r="M6" s="62"/>
      <c r="O6" s="78">
        <v>16341634</v>
      </c>
      <c r="P6" s="78">
        <f t="shared" si="0"/>
        <v>16341634</v>
      </c>
      <c r="Q6" s="80">
        <f t="shared" si="1"/>
        <v>86450</v>
      </c>
      <c r="R6" s="81">
        <f t="shared" si="2"/>
        <v>189.02989010989012</v>
      </c>
    </row>
    <row r="7" spans="1:18" s="87" customFormat="1" ht="15">
      <c r="A7" s="76" t="s">
        <v>132</v>
      </c>
      <c r="B7" s="76" t="s">
        <v>133</v>
      </c>
      <c r="C7" s="76" t="s">
        <v>4</v>
      </c>
      <c r="D7" s="76" t="s">
        <v>4</v>
      </c>
      <c r="E7" s="76" t="s">
        <v>4</v>
      </c>
      <c r="F7" s="76" t="b">
        <v>1</v>
      </c>
      <c r="G7" s="76" t="s">
        <v>71</v>
      </c>
      <c r="H7" s="76" t="s">
        <v>45</v>
      </c>
      <c r="I7" s="78">
        <v>13819384</v>
      </c>
      <c r="J7" s="60">
        <v>32</v>
      </c>
      <c r="K7" s="60">
        <v>31</v>
      </c>
      <c r="L7" s="70">
        <v>48946</v>
      </c>
      <c r="M7" s="62"/>
      <c r="O7" s="78"/>
      <c r="P7" s="78">
        <f t="shared" si="0"/>
        <v>13819384</v>
      </c>
      <c r="Q7" s="80">
        <f t="shared" si="1"/>
        <v>48946</v>
      </c>
      <c r="R7" s="81">
        <f t="shared" si="2"/>
        <v>282.33939443468313</v>
      </c>
    </row>
    <row r="8" spans="1:18" s="87" customFormat="1" ht="15">
      <c r="A8" s="76" t="s">
        <v>140</v>
      </c>
      <c r="B8" s="76" t="s">
        <v>141</v>
      </c>
      <c r="C8" s="76" t="s">
        <v>142</v>
      </c>
      <c r="D8" s="76" t="s">
        <v>4</v>
      </c>
      <c r="E8" s="76" t="s">
        <v>4</v>
      </c>
      <c r="F8" s="76" t="b">
        <v>1</v>
      </c>
      <c r="G8" s="76" t="s">
        <v>71</v>
      </c>
      <c r="H8" s="76" t="s">
        <v>45</v>
      </c>
      <c r="I8" s="78">
        <v>25351141</v>
      </c>
      <c r="J8" s="60">
        <v>81</v>
      </c>
      <c r="K8" s="60">
        <v>80</v>
      </c>
      <c r="L8" s="70">
        <v>95549</v>
      </c>
      <c r="M8" s="62"/>
      <c r="O8" s="78">
        <v>32531736</v>
      </c>
      <c r="P8" s="78">
        <f t="shared" si="0"/>
        <v>32531736</v>
      </c>
      <c r="Q8" s="80">
        <f t="shared" si="1"/>
        <v>95549</v>
      </c>
      <c r="R8" s="81">
        <f t="shared" si="2"/>
        <v>340.47175794618465</v>
      </c>
    </row>
    <row r="9" spans="1:18" s="87" customFormat="1" ht="15">
      <c r="A9" s="76" t="s">
        <v>143</v>
      </c>
      <c r="B9" s="76" t="s">
        <v>144</v>
      </c>
      <c r="C9" s="76" t="s">
        <v>4</v>
      </c>
      <c r="D9" s="76" t="s">
        <v>4</v>
      </c>
      <c r="E9" s="76" t="s">
        <v>4</v>
      </c>
      <c r="F9" s="76" t="b">
        <v>1</v>
      </c>
      <c r="G9" s="76" t="s">
        <v>145</v>
      </c>
      <c r="H9" s="76" t="s">
        <v>45</v>
      </c>
      <c r="I9" s="78">
        <v>9405460</v>
      </c>
      <c r="J9" s="60">
        <v>34</v>
      </c>
      <c r="K9" s="60">
        <v>33</v>
      </c>
      <c r="L9" s="70">
        <v>58382</v>
      </c>
      <c r="M9" s="62"/>
      <c r="O9" s="78">
        <v>9040926</v>
      </c>
      <c r="P9" s="78">
        <f t="shared" si="0"/>
        <v>9040926</v>
      </c>
      <c r="Q9" s="80">
        <f t="shared" si="1"/>
        <v>58382</v>
      </c>
      <c r="R9" s="81">
        <f t="shared" si="2"/>
        <v>154.8581069507725</v>
      </c>
    </row>
    <row r="10" spans="1:18" s="87" customFormat="1" ht="15">
      <c r="A10" s="76" t="s">
        <v>169</v>
      </c>
      <c r="B10" s="76" t="s">
        <v>170</v>
      </c>
      <c r="C10" s="76" t="s">
        <v>4</v>
      </c>
      <c r="D10" s="76" t="s">
        <v>4</v>
      </c>
      <c r="E10" s="76" t="s">
        <v>4</v>
      </c>
      <c r="F10" s="76" t="b">
        <v>1</v>
      </c>
      <c r="G10" s="76" t="s">
        <v>71</v>
      </c>
      <c r="H10" s="76" t="s">
        <v>45</v>
      </c>
      <c r="I10" s="78">
        <v>19433800</v>
      </c>
      <c r="J10" s="60">
        <v>55</v>
      </c>
      <c r="K10" s="60">
        <v>54</v>
      </c>
      <c r="L10" s="70">
        <v>91960</v>
      </c>
      <c r="M10" s="62"/>
      <c r="O10" s="78">
        <v>19367200</v>
      </c>
      <c r="P10" s="78">
        <f t="shared" si="0"/>
        <v>19367200</v>
      </c>
      <c r="Q10" s="80">
        <f t="shared" si="1"/>
        <v>91960</v>
      </c>
      <c r="R10" s="81">
        <f t="shared" si="2"/>
        <v>210.60461070030448</v>
      </c>
    </row>
    <row r="11" spans="1:18" s="87" customFormat="1" ht="15">
      <c r="A11" s="76" t="s">
        <v>196</v>
      </c>
      <c r="B11" s="76" t="s">
        <v>197</v>
      </c>
      <c r="C11" s="76" t="s">
        <v>4</v>
      </c>
      <c r="D11" s="76" t="s">
        <v>4</v>
      </c>
      <c r="E11" s="76" t="s">
        <v>4</v>
      </c>
      <c r="F11" s="76" t="b">
        <v>1</v>
      </c>
      <c r="G11" s="76" t="s">
        <v>71</v>
      </c>
      <c r="H11" s="76" t="s">
        <v>45</v>
      </c>
      <c r="I11" s="78">
        <v>18367985</v>
      </c>
      <c r="J11" s="60">
        <v>49</v>
      </c>
      <c r="K11" s="60">
        <v>48</v>
      </c>
      <c r="L11" s="70">
        <v>77290</v>
      </c>
      <c r="M11" s="62"/>
      <c r="O11" s="78">
        <v>19061542</v>
      </c>
      <c r="P11" s="78">
        <f t="shared" si="0"/>
        <v>19061542</v>
      </c>
      <c r="Q11" s="80">
        <f t="shared" si="1"/>
        <v>77290</v>
      </c>
      <c r="R11" s="81">
        <f t="shared" si="2"/>
        <v>246.623651183853</v>
      </c>
    </row>
    <row r="12" spans="1:18" s="87" customFormat="1" ht="15">
      <c r="A12" s="76" t="s">
        <v>198</v>
      </c>
      <c r="B12" s="76" t="s">
        <v>199</v>
      </c>
      <c r="C12" s="76" t="s">
        <v>4</v>
      </c>
      <c r="D12" s="76" t="s">
        <v>4</v>
      </c>
      <c r="E12" s="76" t="s">
        <v>4</v>
      </c>
      <c r="F12" s="76" t="b">
        <v>1</v>
      </c>
      <c r="G12" s="76" t="s">
        <v>200</v>
      </c>
      <c r="H12" s="76" t="s">
        <v>45</v>
      </c>
      <c r="I12" s="78">
        <v>32563671</v>
      </c>
      <c r="J12" s="60">
        <v>92</v>
      </c>
      <c r="K12" s="60">
        <v>90</v>
      </c>
      <c r="L12" s="70">
        <v>131475</v>
      </c>
      <c r="M12" s="62"/>
      <c r="O12" s="78"/>
      <c r="P12" s="78">
        <f t="shared" si="0"/>
        <v>32563671</v>
      </c>
      <c r="Q12" s="80">
        <f t="shared" si="1"/>
        <v>131475</v>
      </c>
      <c r="R12" s="81">
        <f t="shared" si="2"/>
        <v>247.67956645750144</v>
      </c>
    </row>
    <row r="13" spans="1:18" s="87" customFormat="1" ht="15">
      <c r="A13" s="76" t="s">
        <v>201</v>
      </c>
      <c r="B13" s="76" t="s">
        <v>202</v>
      </c>
      <c r="C13" s="76" t="s">
        <v>203</v>
      </c>
      <c r="D13" s="76" t="s">
        <v>4</v>
      </c>
      <c r="E13" s="76" t="s">
        <v>4</v>
      </c>
      <c r="F13" s="76" t="b">
        <v>1</v>
      </c>
      <c r="G13" s="76" t="s">
        <v>71</v>
      </c>
      <c r="H13" s="76" t="s">
        <v>45</v>
      </c>
      <c r="I13" s="78">
        <v>19361065</v>
      </c>
      <c r="J13" s="60">
        <v>44</v>
      </c>
      <c r="K13" s="60">
        <v>43</v>
      </c>
      <c r="L13" s="70">
        <v>113492</v>
      </c>
      <c r="M13" s="62"/>
      <c r="O13" s="78">
        <v>20270715</v>
      </c>
      <c r="P13" s="78">
        <f t="shared" si="0"/>
        <v>20270715</v>
      </c>
      <c r="Q13" s="80">
        <f t="shared" si="1"/>
        <v>113492</v>
      </c>
      <c r="R13" s="81">
        <f t="shared" si="2"/>
        <v>178.60919712402637</v>
      </c>
    </row>
    <row r="14" spans="1:18" s="87" customFormat="1" ht="15">
      <c r="A14" s="76" t="s">
        <v>212</v>
      </c>
      <c r="B14" s="76" t="s">
        <v>213</v>
      </c>
      <c r="C14" s="76" t="s">
        <v>4</v>
      </c>
      <c r="D14" s="76" t="s">
        <v>4</v>
      </c>
      <c r="E14" s="76" t="s">
        <v>4</v>
      </c>
      <c r="F14" s="76" t="b">
        <v>1</v>
      </c>
      <c r="G14" s="76" t="s">
        <v>71</v>
      </c>
      <c r="H14" s="76" t="s">
        <v>45</v>
      </c>
      <c r="I14" s="78">
        <v>22913515</v>
      </c>
      <c r="J14" s="60">
        <v>48</v>
      </c>
      <c r="K14" s="60">
        <v>47</v>
      </c>
      <c r="L14" s="70">
        <v>95250</v>
      </c>
      <c r="M14" s="62"/>
      <c r="O14" s="78">
        <v>23514997</v>
      </c>
      <c r="P14" s="78">
        <f t="shared" si="0"/>
        <v>23514997</v>
      </c>
      <c r="Q14" s="80">
        <f t="shared" si="1"/>
        <v>95250</v>
      </c>
      <c r="R14" s="81">
        <f t="shared" si="2"/>
        <v>246.8766089238845</v>
      </c>
    </row>
    <row r="15" spans="1:18" s="87" customFormat="1" ht="15">
      <c r="A15" s="76" t="s">
        <v>218</v>
      </c>
      <c r="B15" s="76" t="s">
        <v>219</v>
      </c>
      <c r="C15" s="76" t="s">
        <v>4</v>
      </c>
      <c r="D15" s="76" t="s">
        <v>4</v>
      </c>
      <c r="E15" s="76" t="s">
        <v>4</v>
      </c>
      <c r="F15" s="76" t="b">
        <v>1</v>
      </c>
      <c r="G15" s="76" t="s">
        <v>71</v>
      </c>
      <c r="H15" s="76" t="s">
        <v>45</v>
      </c>
      <c r="I15" s="78">
        <v>25376979</v>
      </c>
      <c r="J15" s="60">
        <v>74</v>
      </c>
      <c r="K15" s="60">
        <v>73</v>
      </c>
      <c r="L15" s="70">
        <v>107244</v>
      </c>
      <c r="M15" s="62"/>
      <c r="O15" s="78">
        <v>24513817</v>
      </c>
      <c r="P15" s="78">
        <f t="shared" si="0"/>
        <v>24513817</v>
      </c>
      <c r="Q15" s="80">
        <f t="shared" si="1"/>
        <v>107244</v>
      </c>
      <c r="R15" s="81">
        <f t="shared" si="2"/>
        <v>228.57984595874828</v>
      </c>
    </row>
    <row r="16" spans="1:18" s="87" customFormat="1" ht="15">
      <c r="A16" s="76" t="s">
        <v>224</v>
      </c>
      <c r="B16" s="76" t="s">
        <v>225</v>
      </c>
      <c r="C16" s="76" t="s">
        <v>226</v>
      </c>
      <c r="D16" s="76" t="s">
        <v>4</v>
      </c>
      <c r="E16" s="76" t="s">
        <v>4</v>
      </c>
      <c r="F16" s="76" t="b">
        <v>1</v>
      </c>
      <c r="G16" s="76" t="s">
        <v>71</v>
      </c>
      <c r="H16" s="76" t="s">
        <v>45</v>
      </c>
      <c r="I16" s="78">
        <v>13315710</v>
      </c>
      <c r="J16" s="60">
        <v>81</v>
      </c>
      <c r="K16" s="60">
        <v>80</v>
      </c>
      <c r="L16" s="70">
        <v>55375</v>
      </c>
      <c r="M16" s="62"/>
      <c r="O16" s="78">
        <v>14954440</v>
      </c>
      <c r="P16" s="78">
        <f t="shared" si="0"/>
        <v>14954440</v>
      </c>
      <c r="Q16" s="80">
        <f t="shared" si="1"/>
        <v>55375</v>
      </c>
      <c r="R16" s="81">
        <f t="shared" si="2"/>
        <v>270.0576072234763</v>
      </c>
    </row>
    <row r="17" spans="1:18" s="87" customFormat="1" ht="15">
      <c r="A17" s="76" t="s">
        <v>227</v>
      </c>
      <c r="B17" s="76" t="s">
        <v>228</v>
      </c>
      <c r="C17" s="76" t="s">
        <v>229</v>
      </c>
      <c r="D17" s="76" t="s">
        <v>4</v>
      </c>
      <c r="E17" s="76" t="s">
        <v>4</v>
      </c>
      <c r="F17" s="76" t="b">
        <v>1</v>
      </c>
      <c r="G17" s="76" t="s">
        <v>71</v>
      </c>
      <c r="H17" s="76" t="s">
        <v>45</v>
      </c>
      <c r="I17" s="78">
        <v>13008823</v>
      </c>
      <c r="J17" s="60">
        <v>46</v>
      </c>
      <c r="K17" s="60">
        <v>44</v>
      </c>
      <c r="L17" s="70">
        <v>33000</v>
      </c>
      <c r="M17" s="62"/>
      <c r="O17" s="78">
        <v>18343637</v>
      </c>
      <c r="P17" s="78">
        <f t="shared" si="0"/>
        <v>18343637</v>
      </c>
      <c r="Q17" s="80">
        <f t="shared" si="1"/>
        <v>33000</v>
      </c>
      <c r="R17" s="81">
        <f t="shared" si="2"/>
        <v>555.8677878787879</v>
      </c>
    </row>
    <row r="18" spans="1:18" s="87" customFormat="1" ht="15">
      <c r="A18" s="76" t="s">
        <v>230</v>
      </c>
      <c r="B18" s="76" t="s">
        <v>231</v>
      </c>
      <c r="C18" s="76" t="s">
        <v>4</v>
      </c>
      <c r="D18" s="76" t="s">
        <v>4</v>
      </c>
      <c r="E18" s="76" t="s">
        <v>4</v>
      </c>
      <c r="F18" s="76" t="b">
        <v>1</v>
      </c>
      <c r="G18" s="76" t="s">
        <v>71</v>
      </c>
      <c r="H18" s="76" t="s">
        <v>45</v>
      </c>
      <c r="I18" s="78">
        <v>14013557</v>
      </c>
      <c r="J18" s="60">
        <v>36</v>
      </c>
      <c r="K18" s="60">
        <v>35</v>
      </c>
      <c r="L18" s="70">
        <v>43098</v>
      </c>
      <c r="M18" s="62"/>
      <c r="O18" s="78">
        <v>14429187</v>
      </c>
      <c r="P18" s="78">
        <f t="shared" si="0"/>
        <v>14429187</v>
      </c>
      <c r="Q18" s="80">
        <f t="shared" si="1"/>
        <v>43098</v>
      </c>
      <c r="R18" s="81">
        <f t="shared" si="2"/>
        <v>334.7994570513713</v>
      </c>
    </row>
    <row r="19" spans="1:18" s="87" customFormat="1" ht="15">
      <c r="A19" s="76" t="s">
        <v>232</v>
      </c>
      <c r="B19" s="76" t="s">
        <v>233</v>
      </c>
      <c r="C19" s="76" t="s">
        <v>234</v>
      </c>
      <c r="D19" s="76" t="s">
        <v>4</v>
      </c>
      <c r="E19" s="76" t="s">
        <v>4</v>
      </c>
      <c r="F19" s="76" t="b">
        <v>1</v>
      </c>
      <c r="G19" s="76" t="s">
        <v>71</v>
      </c>
      <c r="H19" s="76" t="s">
        <v>45</v>
      </c>
      <c r="I19" s="78">
        <v>23232798</v>
      </c>
      <c r="J19" s="60">
        <v>90</v>
      </c>
      <c r="K19" s="60">
        <v>89</v>
      </c>
      <c r="L19" s="70">
        <v>75202</v>
      </c>
      <c r="M19" s="62"/>
      <c r="O19" s="78">
        <v>24647418</v>
      </c>
      <c r="P19" s="78">
        <f t="shared" si="0"/>
        <v>24647418</v>
      </c>
      <c r="Q19" s="80">
        <f t="shared" si="1"/>
        <v>75202</v>
      </c>
      <c r="R19" s="81">
        <f t="shared" si="2"/>
        <v>327.74950134304936</v>
      </c>
    </row>
    <row r="20" spans="1:18" s="87" customFormat="1" ht="15">
      <c r="A20" s="76" t="s">
        <v>237</v>
      </c>
      <c r="B20" s="76" t="s">
        <v>238</v>
      </c>
      <c r="C20" s="76" t="s">
        <v>4</v>
      </c>
      <c r="D20" s="76" t="s">
        <v>4</v>
      </c>
      <c r="E20" s="76" t="s">
        <v>4</v>
      </c>
      <c r="F20" s="76" t="b">
        <v>1</v>
      </c>
      <c r="G20" s="76" t="s">
        <v>71</v>
      </c>
      <c r="H20" s="76" t="s">
        <v>45</v>
      </c>
      <c r="I20" s="78">
        <v>14130279</v>
      </c>
      <c r="J20" s="60">
        <v>37</v>
      </c>
      <c r="K20" s="60">
        <v>36</v>
      </c>
      <c r="L20" s="70">
        <v>45309</v>
      </c>
      <c r="M20" s="62"/>
      <c r="O20" s="78">
        <v>13246408</v>
      </c>
      <c r="P20" s="78">
        <f t="shared" si="0"/>
        <v>13246408</v>
      </c>
      <c r="Q20" s="80">
        <f t="shared" si="1"/>
        <v>45309</v>
      </c>
      <c r="R20" s="81">
        <f t="shared" si="2"/>
        <v>292.35710344523164</v>
      </c>
    </row>
    <row r="21" spans="1:18" s="87" customFormat="1" ht="15">
      <c r="A21" s="76" t="s">
        <v>257</v>
      </c>
      <c r="B21" s="76" t="s">
        <v>258</v>
      </c>
      <c r="C21" s="76" t="s">
        <v>4</v>
      </c>
      <c r="D21" s="76" t="s">
        <v>4</v>
      </c>
      <c r="E21" s="76" t="s">
        <v>4</v>
      </c>
      <c r="F21" s="76" t="b">
        <v>1</v>
      </c>
      <c r="G21" s="76" t="s">
        <v>71</v>
      </c>
      <c r="H21" s="76" t="s">
        <v>45</v>
      </c>
      <c r="I21" s="78">
        <v>14715970</v>
      </c>
      <c r="J21" s="60">
        <v>53</v>
      </c>
      <c r="K21" s="60">
        <v>52</v>
      </c>
      <c r="L21" s="70">
        <v>41007</v>
      </c>
      <c r="M21" s="62"/>
      <c r="O21" s="78">
        <v>14939357</v>
      </c>
      <c r="P21" s="78">
        <f t="shared" si="0"/>
        <v>14939357</v>
      </c>
      <c r="Q21" s="80">
        <f t="shared" si="1"/>
        <v>41007</v>
      </c>
      <c r="R21" s="81">
        <f t="shared" si="2"/>
        <v>364.3123613041676</v>
      </c>
    </row>
    <row r="22" spans="1:19" s="87" customFormat="1" ht="15">
      <c r="A22" s="76" t="s">
        <v>259</v>
      </c>
      <c r="B22" s="76" t="s">
        <v>260</v>
      </c>
      <c r="C22" s="76" t="s">
        <v>4</v>
      </c>
      <c r="D22" s="76" t="s">
        <v>4</v>
      </c>
      <c r="E22" s="76" t="s">
        <v>4</v>
      </c>
      <c r="F22" s="76" t="b">
        <v>1</v>
      </c>
      <c r="G22" s="76" t="s">
        <v>200</v>
      </c>
      <c r="H22" s="76" t="s">
        <v>45</v>
      </c>
      <c r="I22" s="78">
        <v>17142488</v>
      </c>
      <c r="J22" s="60">
        <v>60</v>
      </c>
      <c r="K22" s="60">
        <v>59</v>
      </c>
      <c r="L22" s="70">
        <v>83187</v>
      </c>
      <c r="M22" s="61">
        <v>91986</v>
      </c>
      <c r="O22" s="78">
        <v>18653853</v>
      </c>
      <c r="P22" s="78">
        <f t="shared" si="0"/>
        <v>18653853</v>
      </c>
      <c r="Q22" s="80">
        <f t="shared" si="1"/>
        <v>91986</v>
      </c>
      <c r="R22" s="81">
        <f t="shared" si="2"/>
        <v>202.79013110690758</v>
      </c>
      <c r="S22" s="87" t="s">
        <v>261</v>
      </c>
    </row>
    <row r="23" spans="1:18" s="87" customFormat="1" ht="15">
      <c r="A23" s="76" t="s">
        <v>262</v>
      </c>
      <c r="B23" s="76" t="s">
        <v>263</v>
      </c>
      <c r="C23" s="76" t="s">
        <v>4</v>
      </c>
      <c r="D23" s="76" t="s">
        <v>4</v>
      </c>
      <c r="E23" s="76" t="s">
        <v>4</v>
      </c>
      <c r="F23" s="76" t="b">
        <v>1</v>
      </c>
      <c r="G23" s="76" t="s">
        <v>71</v>
      </c>
      <c r="H23" s="76" t="s">
        <v>45</v>
      </c>
      <c r="I23" s="78">
        <v>14726141</v>
      </c>
      <c r="J23" s="60">
        <v>49</v>
      </c>
      <c r="K23" s="60">
        <v>48</v>
      </c>
      <c r="L23" s="70">
        <v>44169</v>
      </c>
      <c r="M23" s="62"/>
      <c r="O23" s="78">
        <v>15100939</v>
      </c>
      <c r="P23" s="78">
        <f t="shared" si="0"/>
        <v>15100939</v>
      </c>
      <c r="Q23" s="80">
        <f t="shared" si="1"/>
        <v>44169</v>
      </c>
      <c r="R23" s="81">
        <f t="shared" si="2"/>
        <v>341.8899907174715</v>
      </c>
    </row>
    <row r="24" spans="1:19" s="87" customFormat="1" ht="15">
      <c r="A24" s="76" t="s">
        <v>264</v>
      </c>
      <c r="B24" s="76" t="s">
        <v>265</v>
      </c>
      <c r="C24" s="76" t="s">
        <v>4</v>
      </c>
      <c r="D24" s="76" t="s">
        <v>4</v>
      </c>
      <c r="E24" s="76" t="s">
        <v>4</v>
      </c>
      <c r="F24" s="76" t="b">
        <v>1</v>
      </c>
      <c r="G24" s="76" t="s">
        <v>71</v>
      </c>
      <c r="H24" s="76" t="s">
        <v>45</v>
      </c>
      <c r="I24" s="78">
        <v>20520812</v>
      </c>
      <c r="J24" s="60">
        <v>48</v>
      </c>
      <c r="K24" s="60">
        <v>47</v>
      </c>
      <c r="L24" s="70">
        <v>73551</v>
      </c>
      <c r="M24" s="62"/>
      <c r="O24" s="78">
        <v>21123088</v>
      </c>
      <c r="P24" s="78">
        <f t="shared" si="0"/>
        <v>21123088</v>
      </c>
      <c r="Q24" s="80">
        <f t="shared" si="1"/>
        <v>73551</v>
      </c>
      <c r="R24" s="81">
        <f t="shared" si="2"/>
        <v>287.1896779105655</v>
      </c>
      <c r="S24" s="87" t="s">
        <v>266</v>
      </c>
    </row>
    <row r="25" spans="1:18" s="87" customFormat="1" ht="15">
      <c r="A25" s="76" t="s">
        <v>286</v>
      </c>
      <c r="B25" s="76" t="s">
        <v>287</v>
      </c>
      <c r="C25" s="76" t="s">
        <v>4</v>
      </c>
      <c r="D25" s="76" t="s">
        <v>4</v>
      </c>
      <c r="E25" s="76" t="s">
        <v>4</v>
      </c>
      <c r="F25" s="76" t="b">
        <v>1</v>
      </c>
      <c r="G25" s="76" t="s">
        <v>200</v>
      </c>
      <c r="H25" s="76" t="s">
        <v>45</v>
      </c>
      <c r="I25" s="78">
        <v>10129910</v>
      </c>
      <c r="J25" s="60">
        <v>21</v>
      </c>
      <c r="K25" s="60">
        <v>20</v>
      </c>
      <c r="L25" s="70">
        <v>46150</v>
      </c>
      <c r="M25" s="62"/>
      <c r="O25" s="78"/>
      <c r="P25" s="78">
        <f t="shared" si="0"/>
        <v>10129910</v>
      </c>
      <c r="Q25" s="80">
        <f t="shared" si="1"/>
        <v>46150</v>
      </c>
      <c r="R25" s="81">
        <f t="shared" si="2"/>
        <v>219.49967497291442</v>
      </c>
    </row>
    <row r="26" spans="1:19" s="87" customFormat="1" ht="15">
      <c r="A26" s="76" t="s">
        <v>288</v>
      </c>
      <c r="B26" s="76" t="s">
        <v>289</v>
      </c>
      <c r="C26" s="76" t="s">
        <v>4</v>
      </c>
      <c r="D26" s="76" t="s">
        <v>4</v>
      </c>
      <c r="E26" s="76" t="s">
        <v>4</v>
      </c>
      <c r="F26" s="76" t="b">
        <v>1</v>
      </c>
      <c r="G26" s="76" t="s">
        <v>71</v>
      </c>
      <c r="H26" s="76" t="s">
        <v>45</v>
      </c>
      <c r="I26" s="78">
        <v>14129832</v>
      </c>
      <c r="J26" s="60">
        <v>32</v>
      </c>
      <c r="K26" s="60">
        <v>31</v>
      </c>
      <c r="L26" s="70">
        <v>46055</v>
      </c>
      <c r="M26" s="62"/>
      <c r="O26" s="78">
        <v>13974991</v>
      </c>
      <c r="P26" s="78">
        <f t="shared" si="0"/>
        <v>13974991</v>
      </c>
      <c r="Q26" s="80">
        <f t="shared" si="1"/>
        <v>46055</v>
      </c>
      <c r="R26" s="81">
        <f t="shared" si="2"/>
        <v>303.4413418738465</v>
      </c>
      <c r="S26" s="87" t="s">
        <v>290</v>
      </c>
    </row>
    <row r="27" spans="1:18" s="87" customFormat="1" ht="15">
      <c r="A27" s="76" t="s">
        <v>305</v>
      </c>
      <c r="B27" s="76" t="s">
        <v>306</v>
      </c>
      <c r="C27" s="76" t="s">
        <v>307</v>
      </c>
      <c r="D27" s="76" t="s">
        <v>4</v>
      </c>
      <c r="E27" s="76" t="s">
        <v>4</v>
      </c>
      <c r="F27" s="76" t="b">
        <v>1</v>
      </c>
      <c r="G27" s="76" t="s">
        <v>71</v>
      </c>
      <c r="H27" s="76" t="s">
        <v>45</v>
      </c>
      <c r="I27" s="78">
        <v>31117211</v>
      </c>
      <c r="J27" s="60">
        <v>81</v>
      </c>
      <c r="K27" s="60">
        <v>80</v>
      </c>
      <c r="L27" s="70">
        <v>72340</v>
      </c>
      <c r="M27" s="61">
        <v>82897</v>
      </c>
      <c r="O27" s="78">
        <v>30826713</v>
      </c>
      <c r="P27" s="78">
        <f t="shared" si="0"/>
        <v>30826713</v>
      </c>
      <c r="Q27" s="80">
        <f t="shared" si="1"/>
        <v>82897</v>
      </c>
      <c r="R27" s="81">
        <f t="shared" si="2"/>
        <v>371.86765504179886</v>
      </c>
    </row>
    <row r="28" spans="1:18" s="87" customFormat="1" ht="15">
      <c r="A28" s="76" t="s">
        <v>321</v>
      </c>
      <c r="B28" s="76" t="s">
        <v>322</v>
      </c>
      <c r="C28" s="76" t="s">
        <v>229</v>
      </c>
      <c r="D28" s="76" t="s">
        <v>4</v>
      </c>
      <c r="E28" s="76" t="s">
        <v>4</v>
      </c>
      <c r="F28" s="76" t="b">
        <v>1</v>
      </c>
      <c r="G28" s="76" t="s">
        <v>200</v>
      </c>
      <c r="H28" s="76" t="s">
        <v>45</v>
      </c>
      <c r="I28" s="78">
        <v>7958036</v>
      </c>
      <c r="J28" s="60">
        <v>20</v>
      </c>
      <c r="K28" s="60">
        <v>19</v>
      </c>
      <c r="L28" s="70">
        <v>23165</v>
      </c>
      <c r="M28" s="62"/>
      <c r="O28" s="78"/>
      <c r="P28" s="78">
        <f t="shared" si="0"/>
        <v>7958036</v>
      </c>
      <c r="Q28" s="80">
        <f t="shared" si="1"/>
        <v>23165</v>
      </c>
      <c r="R28" s="81">
        <f t="shared" si="2"/>
        <v>343.53706022015973</v>
      </c>
    </row>
    <row r="29" spans="1:18" s="87" customFormat="1" ht="15">
      <c r="A29" s="76" t="s">
        <v>330</v>
      </c>
      <c r="B29" s="76" t="s">
        <v>331</v>
      </c>
      <c r="C29" s="76" t="s">
        <v>244</v>
      </c>
      <c r="D29" s="76" t="s">
        <v>4</v>
      </c>
      <c r="E29" s="76" t="s">
        <v>4</v>
      </c>
      <c r="F29" s="76" t="b">
        <v>1</v>
      </c>
      <c r="G29" s="76" t="s">
        <v>71</v>
      </c>
      <c r="H29" s="76" t="s">
        <v>45</v>
      </c>
      <c r="I29" s="78">
        <v>9698725</v>
      </c>
      <c r="J29" s="60">
        <v>21</v>
      </c>
      <c r="K29" s="60">
        <v>20</v>
      </c>
      <c r="L29" s="70">
        <v>41600</v>
      </c>
      <c r="M29" s="62"/>
      <c r="O29" s="78">
        <v>8204587</v>
      </c>
      <c r="P29" s="78">
        <f t="shared" si="0"/>
        <v>8204587</v>
      </c>
      <c r="Q29" s="80">
        <f t="shared" si="1"/>
        <v>41600</v>
      </c>
      <c r="R29" s="81">
        <f t="shared" si="2"/>
        <v>197.22564903846154</v>
      </c>
    </row>
    <row r="30" spans="1:18" s="87" customFormat="1" ht="15">
      <c r="A30" s="76" t="s">
        <v>332</v>
      </c>
      <c r="B30" s="76" t="s">
        <v>333</v>
      </c>
      <c r="C30" s="76" t="s">
        <v>4</v>
      </c>
      <c r="D30" s="76" t="s">
        <v>4</v>
      </c>
      <c r="E30" s="76" t="s">
        <v>4</v>
      </c>
      <c r="F30" s="76" t="b">
        <v>1</v>
      </c>
      <c r="G30" s="76" t="s">
        <v>200</v>
      </c>
      <c r="H30" s="76" t="s">
        <v>45</v>
      </c>
      <c r="I30" s="78">
        <v>29001661</v>
      </c>
      <c r="J30" s="60">
        <v>97</v>
      </c>
      <c r="K30" s="60">
        <v>95</v>
      </c>
      <c r="L30" s="70">
        <v>45593</v>
      </c>
      <c r="M30" s="62"/>
      <c r="O30" s="78"/>
      <c r="P30" s="78">
        <f t="shared" si="0"/>
        <v>29001661</v>
      </c>
      <c r="Q30" s="80">
        <f t="shared" si="1"/>
        <v>45593</v>
      </c>
      <c r="R30" s="81">
        <f t="shared" si="2"/>
        <v>636.0989844932336</v>
      </c>
    </row>
    <row r="31" spans="1:18" s="87" customFormat="1" ht="15">
      <c r="A31" s="76" t="s">
        <v>337</v>
      </c>
      <c r="B31" s="76" t="s">
        <v>338</v>
      </c>
      <c r="C31" s="76" t="s">
        <v>4</v>
      </c>
      <c r="D31" s="76" t="s">
        <v>4</v>
      </c>
      <c r="E31" s="76" t="s">
        <v>4</v>
      </c>
      <c r="F31" s="76" t="b">
        <v>1</v>
      </c>
      <c r="G31" s="76" t="s">
        <v>71</v>
      </c>
      <c r="H31" s="76" t="s">
        <v>45</v>
      </c>
      <c r="I31" s="78">
        <v>27700769</v>
      </c>
      <c r="J31" s="60">
        <v>100</v>
      </c>
      <c r="K31" s="60">
        <v>99</v>
      </c>
      <c r="L31" s="70">
        <v>101280</v>
      </c>
      <c r="M31" s="62"/>
      <c r="O31" s="78"/>
      <c r="P31" s="78">
        <f t="shared" si="0"/>
        <v>27700769</v>
      </c>
      <c r="Q31" s="80">
        <f t="shared" si="1"/>
        <v>101280</v>
      </c>
      <c r="R31" s="81">
        <f t="shared" si="2"/>
        <v>273.50680292259085</v>
      </c>
    </row>
    <row r="32" spans="1:18" s="87" customFormat="1" ht="15">
      <c r="A32" s="76" t="s">
        <v>354</v>
      </c>
      <c r="B32" s="76" t="s">
        <v>355</v>
      </c>
      <c r="C32" s="76" t="s">
        <v>4</v>
      </c>
      <c r="D32" s="76" t="s">
        <v>4</v>
      </c>
      <c r="E32" s="76" t="s">
        <v>4</v>
      </c>
      <c r="F32" s="76" t="b">
        <v>1</v>
      </c>
      <c r="G32" s="76" t="s">
        <v>200</v>
      </c>
      <c r="H32" s="76" t="s">
        <v>45</v>
      </c>
      <c r="I32" s="78">
        <v>37974087</v>
      </c>
      <c r="J32" s="60">
        <v>68</v>
      </c>
      <c r="K32" s="60">
        <v>67</v>
      </c>
      <c r="L32" s="70">
        <v>163827</v>
      </c>
      <c r="M32" s="62"/>
      <c r="O32" s="78"/>
      <c r="P32" s="78">
        <f t="shared" si="0"/>
        <v>37974087</v>
      </c>
      <c r="Q32" s="80">
        <f t="shared" si="1"/>
        <v>163827</v>
      </c>
      <c r="R32" s="81">
        <f t="shared" si="2"/>
        <v>231.7938251936494</v>
      </c>
    </row>
    <row r="33" spans="1:18" s="87" customFormat="1" ht="15">
      <c r="A33" s="76" t="s">
        <v>358</v>
      </c>
      <c r="B33" s="76" t="s">
        <v>359</v>
      </c>
      <c r="C33" s="76" t="s">
        <v>4</v>
      </c>
      <c r="D33" s="76" t="s">
        <v>4</v>
      </c>
      <c r="E33" s="76" t="s">
        <v>4</v>
      </c>
      <c r="F33" s="76" t="b">
        <v>1</v>
      </c>
      <c r="G33" s="76" t="s">
        <v>200</v>
      </c>
      <c r="H33" s="76" t="s">
        <v>45</v>
      </c>
      <c r="I33" s="78">
        <v>20172864</v>
      </c>
      <c r="J33" s="60">
        <v>40</v>
      </c>
      <c r="K33" s="60">
        <v>39</v>
      </c>
      <c r="L33" s="70">
        <v>75542</v>
      </c>
      <c r="M33" s="62"/>
      <c r="O33" s="78">
        <v>20922864</v>
      </c>
      <c r="P33" s="78">
        <f t="shared" si="0"/>
        <v>20922864</v>
      </c>
      <c r="Q33" s="80">
        <f t="shared" si="1"/>
        <v>75542</v>
      </c>
      <c r="R33" s="81">
        <f t="shared" si="2"/>
        <v>276.9699504911175</v>
      </c>
    </row>
    <row r="34" spans="1:18" s="87" customFormat="1" ht="15">
      <c r="A34" s="76" t="s">
        <v>360</v>
      </c>
      <c r="B34" s="76" t="s">
        <v>361</v>
      </c>
      <c r="C34" s="76" t="s">
        <v>4</v>
      </c>
      <c r="D34" s="76" t="s">
        <v>4</v>
      </c>
      <c r="E34" s="76" t="s">
        <v>4</v>
      </c>
      <c r="F34" s="76" t="b">
        <v>1</v>
      </c>
      <c r="G34" s="76" t="s">
        <v>200</v>
      </c>
      <c r="H34" s="76" t="s">
        <v>45</v>
      </c>
      <c r="I34" s="78">
        <v>13960508</v>
      </c>
      <c r="J34" s="60">
        <v>26</v>
      </c>
      <c r="K34" s="60">
        <v>25</v>
      </c>
      <c r="L34" s="70">
        <v>53875</v>
      </c>
      <c r="M34" s="62"/>
      <c r="O34" s="78"/>
      <c r="P34" s="78">
        <f aca="true" t="shared" si="3" ref="P34:P65">IF(O34&gt;0,O34,I34)</f>
        <v>13960508</v>
      </c>
      <c r="Q34" s="80">
        <f aca="true" t="shared" si="4" ref="Q34:Q54">IF(M34&gt;0,M34,L34)</f>
        <v>53875</v>
      </c>
      <c r="R34" s="81">
        <f t="shared" si="2"/>
        <v>259.12775870069606</v>
      </c>
    </row>
    <row r="35" spans="1:18" s="87" customFormat="1" ht="15">
      <c r="A35" s="76" t="s">
        <v>373</v>
      </c>
      <c r="B35" s="76" t="s">
        <v>374</v>
      </c>
      <c r="C35" s="76" t="s">
        <v>226</v>
      </c>
      <c r="D35" s="76" t="s">
        <v>4</v>
      </c>
      <c r="E35" s="76" t="s">
        <v>4</v>
      </c>
      <c r="F35" s="76" t="b">
        <v>1</v>
      </c>
      <c r="G35" s="76" t="s">
        <v>200</v>
      </c>
      <c r="H35" s="76" t="s">
        <v>45</v>
      </c>
      <c r="I35" s="78">
        <v>15267999</v>
      </c>
      <c r="J35" s="60">
        <v>80</v>
      </c>
      <c r="K35" s="60">
        <v>79</v>
      </c>
      <c r="L35" s="70">
        <v>65836</v>
      </c>
      <c r="M35" s="62"/>
      <c r="O35" s="78">
        <v>15626909</v>
      </c>
      <c r="P35" s="78">
        <f t="shared" si="3"/>
        <v>15626909</v>
      </c>
      <c r="Q35" s="80">
        <f t="shared" si="4"/>
        <v>65836</v>
      </c>
      <c r="R35" s="81">
        <f t="shared" si="2"/>
        <v>237.36115499119023</v>
      </c>
    </row>
    <row r="36" spans="1:18" s="87" customFormat="1" ht="15">
      <c r="A36" s="76" t="s">
        <v>379</v>
      </c>
      <c r="B36" s="76" t="s">
        <v>380</v>
      </c>
      <c r="C36" s="76" t="s">
        <v>4</v>
      </c>
      <c r="D36" s="76" t="s">
        <v>4</v>
      </c>
      <c r="E36" s="76" t="s">
        <v>4</v>
      </c>
      <c r="F36" s="76" t="b">
        <v>1</v>
      </c>
      <c r="G36" s="76" t="s">
        <v>200</v>
      </c>
      <c r="H36" s="76" t="s">
        <v>45</v>
      </c>
      <c r="I36" s="78">
        <v>19679970</v>
      </c>
      <c r="J36" s="60">
        <v>54</v>
      </c>
      <c r="K36" s="60">
        <v>53</v>
      </c>
      <c r="L36" s="70">
        <v>74830</v>
      </c>
      <c r="M36" s="62"/>
      <c r="O36" s="78">
        <v>22543647</v>
      </c>
      <c r="P36" s="78">
        <f t="shared" si="3"/>
        <v>22543647</v>
      </c>
      <c r="Q36" s="80">
        <f t="shared" si="4"/>
        <v>74830</v>
      </c>
      <c r="R36" s="81">
        <f t="shared" si="2"/>
        <v>301.2648269410664</v>
      </c>
    </row>
    <row r="37" spans="1:19" s="87" customFormat="1" ht="15">
      <c r="A37" s="76" t="s">
        <v>386</v>
      </c>
      <c r="B37" s="76" t="s">
        <v>387</v>
      </c>
      <c r="C37" s="76" t="s">
        <v>4</v>
      </c>
      <c r="D37" s="76" t="s">
        <v>4</v>
      </c>
      <c r="E37" s="76" t="s">
        <v>4</v>
      </c>
      <c r="F37" s="76" t="b">
        <v>1</v>
      </c>
      <c r="G37" s="76" t="s">
        <v>71</v>
      </c>
      <c r="H37" s="76" t="s">
        <v>45</v>
      </c>
      <c r="I37" s="78">
        <v>18630898</v>
      </c>
      <c r="J37" s="60">
        <v>57</v>
      </c>
      <c r="K37" s="60">
        <v>56</v>
      </c>
      <c r="L37" s="70">
        <v>55612</v>
      </c>
      <c r="M37" s="61">
        <v>59589</v>
      </c>
      <c r="O37" s="78">
        <v>18932084</v>
      </c>
      <c r="P37" s="78">
        <f t="shared" si="3"/>
        <v>18932084</v>
      </c>
      <c r="Q37" s="80">
        <f t="shared" si="4"/>
        <v>59589</v>
      </c>
      <c r="R37" s="81">
        <f t="shared" si="2"/>
        <v>317.7110540536005</v>
      </c>
      <c r="S37" s="87" t="s">
        <v>388</v>
      </c>
    </row>
    <row r="38" spans="1:19" s="87" customFormat="1" ht="15">
      <c r="A38" s="76" t="s">
        <v>391</v>
      </c>
      <c r="B38" s="76" t="s">
        <v>392</v>
      </c>
      <c r="C38" s="76" t="s">
        <v>307</v>
      </c>
      <c r="D38" s="76" t="s">
        <v>4</v>
      </c>
      <c r="E38" s="76" t="s">
        <v>4</v>
      </c>
      <c r="F38" s="76" t="b">
        <v>1</v>
      </c>
      <c r="G38" s="76" t="s">
        <v>71</v>
      </c>
      <c r="H38" s="76" t="s">
        <v>45</v>
      </c>
      <c r="I38" s="78">
        <v>29021538</v>
      </c>
      <c r="J38" s="60">
        <v>69</v>
      </c>
      <c r="K38" s="60">
        <v>68</v>
      </c>
      <c r="L38" s="70">
        <v>70525</v>
      </c>
      <c r="M38" s="61">
        <v>97447</v>
      </c>
      <c r="O38" s="78">
        <v>26935920</v>
      </c>
      <c r="P38" s="78">
        <f t="shared" si="3"/>
        <v>26935920</v>
      </c>
      <c r="Q38" s="80">
        <f t="shared" si="4"/>
        <v>97447</v>
      </c>
      <c r="R38" s="81">
        <f t="shared" si="2"/>
        <v>276.41610311246114</v>
      </c>
      <c r="S38" s="87" t="s">
        <v>393</v>
      </c>
    </row>
    <row r="39" spans="1:18" s="87" customFormat="1" ht="15">
      <c r="A39" s="76" t="s">
        <v>403</v>
      </c>
      <c r="B39" s="76" t="s">
        <v>404</v>
      </c>
      <c r="C39" s="76" t="s">
        <v>4</v>
      </c>
      <c r="D39" s="76" t="s">
        <v>4</v>
      </c>
      <c r="E39" s="76" t="s">
        <v>4</v>
      </c>
      <c r="F39" s="76" t="b">
        <v>1</v>
      </c>
      <c r="G39" s="76" t="s">
        <v>200</v>
      </c>
      <c r="H39" s="76" t="s">
        <v>45</v>
      </c>
      <c r="I39" s="78">
        <v>28058936</v>
      </c>
      <c r="J39" s="60">
        <v>64</v>
      </c>
      <c r="K39" s="60">
        <v>63</v>
      </c>
      <c r="L39" s="70">
        <v>96087</v>
      </c>
      <c r="M39" s="62"/>
      <c r="O39" s="78"/>
      <c r="P39" s="78">
        <f t="shared" si="3"/>
        <v>28058936</v>
      </c>
      <c r="Q39" s="80">
        <f t="shared" si="4"/>
        <v>96087</v>
      </c>
      <c r="R39" s="81">
        <f t="shared" si="2"/>
        <v>292.0159438841883</v>
      </c>
    </row>
    <row r="40" spans="1:19" s="87" customFormat="1" ht="15">
      <c r="A40" s="76" t="s">
        <v>409</v>
      </c>
      <c r="B40" s="76" t="s">
        <v>410</v>
      </c>
      <c r="C40" s="76" t="s">
        <v>244</v>
      </c>
      <c r="D40" s="76" t="s">
        <v>4</v>
      </c>
      <c r="E40" s="76" t="s">
        <v>4</v>
      </c>
      <c r="F40" s="76" t="b">
        <v>1</v>
      </c>
      <c r="G40" s="76" t="s">
        <v>200</v>
      </c>
      <c r="H40" s="76" t="s">
        <v>45</v>
      </c>
      <c r="I40" s="78">
        <v>10255780</v>
      </c>
      <c r="J40" s="60">
        <v>21</v>
      </c>
      <c r="K40" s="60">
        <v>20</v>
      </c>
      <c r="L40" s="70">
        <v>49500</v>
      </c>
      <c r="M40" s="62"/>
      <c r="O40" s="78"/>
      <c r="P40" s="78">
        <f t="shared" si="3"/>
        <v>10255780</v>
      </c>
      <c r="Q40" s="80">
        <f t="shared" si="4"/>
        <v>49500</v>
      </c>
      <c r="R40" s="81">
        <f t="shared" si="2"/>
        <v>207.18747474747474</v>
      </c>
      <c r="S40" s="87" t="s">
        <v>411</v>
      </c>
    </row>
    <row r="41" spans="1:18" s="87" customFormat="1" ht="15">
      <c r="A41" s="76" t="s">
        <v>412</v>
      </c>
      <c r="B41" s="76" t="s">
        <v>413</v>
      </c>
      <c r="C41" s="76" t="s">
        <v>4</v>
      </c>
      <c r="D41" s="76" t="s">
        <v>4</v>
      </c>
      <c r="E41" s="76" t="s">
        <v>4</v>
      </c>
      <c r="F41" s="76" t="b">
        <v>1</v>
      </c>
      <c r="G41" s="76" t="s">
        <v>200</v>
      </c>
      <c r="H41" s="76" t="s">
        <v>45</v>
      </c>
      <c r="I41" s="78">
        <v>25057415</v>
      </c>
      <c r="J41" s="60">
        <v>96</v>
      </c>
      <c r="K41" s="60">
        <v>95</v>
      </c>
      <c r="L41" s="70">
        <v>70102</v>
      </c>
      <c r="M41" s="62"/>
      <c r="O41" s="78"/>
      <c r="P41" s="78">
        <f t="shared" si="3"/>
        <v>25057415</v>
      </c>
      <c r="Q41" s="80">
        <f t="shared" si="4"/>
        <v>70102</v>
      </c>
      <c r="R41" s="81">
        <f t="shared" si="2"/>
        <v>357.44222704059797</v>
      </c>
    </row>
    <row r="42" spans="1:18" s="87" customFormat="1" ht="15">
      <c r="A42" s="76" t="s">
        <v>416</v>
      </c>
      <c r="B42" s="76" t="s">
        <v>417</v>
      </c>
      <c r="C42" s="76" t="s">
        <v>4</v>
      </c>
      <c r="D42" s="76" t="s">
        <v>4</v>
      </c>
      <c r="E42" s="76" t="s">
        <v>4</v>
      </c>
      <c r="F42" s="76" t="b">
        <v>1</v>
      </c>
      <c r="G42" s="76" t="s">
        <v>200</v>
      </c>
      <c r="H42" s="76" t="s">
        <v>45</v>
      </c>
      <c r="I42" s="78">
        <v>9127110</v>
      </c>
      <c r="J42" s="60">
        <v>21</v>
      </c>
      <c r="K42" s="60">
        <v>20</v>
      </c>
      <c r="L42" s="70">
        <v>43600</v>
      </c>
      <c r="M42" s="62"/>
      <c r="O42" s="78"/>
      <c r="P42" s="78">
        <f t="shared" si="3"/>
        <v>9127110</v>
      </c>
      <c r="Q42" s="80">
        <f t="shared" si="4"/>
        <v>43600</v>
      </c>
      <c r="R42" s="81">
        <f t="shared" si="2"/>
        <v>209.33738532110092</v>
      </c>
    </row>
    <row r="43" spans="1:18" s="87" customFormat="1" ht="15">
      <c r="A43" s="76" t="s">
        <v>426</v>
      </c>
      <c r="B43" s="76" t="s">
        <v>427</v>
      </c>
      <c r="C43" s="76" t="s">
        <v>428</v>
      </c>
      <c r="D43" s="76" t="s">
        <v>4</v>
      </c>
      <c r="E43" s="76" t="s">
        <v>4</v>
      </c>
      <c r="F43" s="76" t="b">
        <v>1</v>
      </c>
      <c r="G43" s="76" t="s">
        <v>71</v>
      </c>
      <c r="H43" s="76" t="s">
        <v>45</v>
      </c>
      <c r="I43" s="78">
        <v>33478838</v>
      </c>
      <c r="J43" s="60">
        <v>70</v>
      </c>
      <c r="K43" s="60">
        <v>69</v>
      </c>
      <c r="L43" s="70">
        <v>82055</v>
      </c>
      <c r="M43" s="62"/>
      <c r="O43" s="78">
        <v>28070202</v>
      </c>
      <c r="P43" s="78">
        <f t="shared" si="3"/>
        <v>28070202</v>
      </c>
      <c r="Q43" s="80">
        <f t="shared" si="4"/>
        <v>82055</v>
      </c>
      <c r="R43" s="81">
        <f aca="true" t="shared" si="5" ref="R43:R98">P43/Q43</f>
        <v>342.09008591798187</v>
      </c>
    </row>
    <row r="44" spans="1:18" s="87" customFormat="1" ht="15">
      <c r="A44" s="76" t="s">
        <v>429</v>
      </c>
      <c r="B44" s="76" t="s">
        <v>430</v>
      </c>
      <c r="C44" s="76" t="s">
        <v>203</v>
      </c>
      <c r="D44" s="76" t="s">
        <v>4</v>
      </c>
      <c r="E44" s="76" t="s">
        <v>4</v>
      </c>
      <c r="F44" s="76" t="b">
        <v>1</v>
      </c>
      <c r="G44" s="76" t="s">
        <v>200</v>
      </c>
      <c r="H44" s="76" t="s">
        <v>45</v>
      </c>
      <c r="I44" s="78">
        <v>13101911</v>
      </c>
      <c r="J44" s="60">
        <v>30</v>
      </c>
      <c r="K44" s="60">
        <v>29</v>
      </c>
      <c r="L44" s="70">
        <v>52356</v>
      </c>
      <c r="M44" s="62"/>
      <c r="O44" s="78"/>
      <c r="P44" s="78">
        <f t="shared" si="3"/>
        <v>13101911</v>
      </c>
      <c r="Q44" s="80">
        <f t="shared" si="4"/>
        <v>52356</v>
      </c>
      <c r="R44" s="81">
        <f t="shared" si="5"/>
        <v>250.24660019864007</v>
      </c>
    </row>
    <row r="45" spans="1:18" s="87" customFormat="1" ht="15">
      <c r="A45" s="76" t="s">
        <v>437</v>
      </c>
      <c r="B45" s="76" t="s">
        <v>438</v>
      </c>
      <c r="C45" s="76" t="s">
        <v>226</v>
      </c>
      <c r="D45" s="76" t="s">
        <v>4</v>
      </c>
      <c r="E45" s="76" t="s">
        <v>4</v>
      </c>
      <c r="F45" s="76" t="b">
        <v>1</v>
      </c>
      <c r="G45" s="76" t="s">
        <v>200</v>
      </c>
      <c r="H45" s="76" t="s">
        <v>45</v>
      </c>
      <c r="I45" s="78">
        <v>11853830</v>
      </c>
      <c r="J45" s="87">
        <v>78</v>
      </c>
      <c r="K45" s="87">
        <v>77</v>
      </c>
      <c r="L45" s="90">
        <v>66732</v>
      </c>
      <c r="M45" s="62"/>
      <c r="O45" s="78"/>
      <c r="P45" s="78">
        <f t="shared" si="3"/>
        <v>11853830</v>
      </c>
      <c r="Q45" s="80">
        <f t="shared" si="4"/>
        <v>66732</v>
      </c>
      <c r="R45" s="81">
        <f t="shared" si="5"/>
        <v>177.63336929808787</v>
      </c>
    </row>
    <row r="46" spans="1:18" s="87" customFormat="1" ht="15">
      <c r="A46" s="76" t="s">
        <v>447</v>
      </c>
      <c r="B46" s="76" t="s">
        <v>448</v>
      </c>
      <c r="C46" s="76" t="s">
        <v>307</v>
      </c>
      <c r="D46" s="76" t="s">
        <v>4</v>
      </c>
      <c r="E46" s="76" t="s">
        <v>4</v>
      </c>
      <c r="F46" s="76" t="b">
        <v>1</v>
      </c>
      <c r="G46" s="76" t="s">
        <v>200</v>
      </c>
      <c r="H46" s="76" t="s">
        <v>45</v>
      </c>
      <c r="I46" s="78">
        <v>30839408</v>
      </c>
      <c r="J46" s="87">
        <v>94</v>
      </c>
      <c r="K46" s="87">
        <v>93</v>
      </c>
      <c r="L46" s="90">
        <v>88994</v>
      </c>
      <c r="M46" s="62"/>
      <c r="O46" s="78"/>
      <c r="P46" s="78">
        <f t="shared" si="3"/>
        <v>30839408</v>
      </c>
      <c r="Q46" s="80">
        <f t="shared" si="4"/>
        <v>88994</v>
      </c>
      <c r="R46" s="81">
        <f t="shared" si="5"/>
        <v>346.53356406049846</v>
      </c>
    </row>
    <row r="47" spans="1:18" s="87" customFormat="1" ht="15">
      <c r="A47" s="76" t="s">
        <v>454</v>
      </c>
      <c r="B47" s="76" t="s">
        <v>455</v>
      </c>
      <c r="C47" s="76" t="s">
        <v>4</v>
      </c>
      <c r="D47" s="76" t="s">
        <v>4</v>
      </c>
      <c r="E47" s="76" t="s">
        <v>4</v>
      </c>
      <c r="F47" s="76" t="b">
        <v>1</v>
      </c>
      <c r="G47" s="76" t="s">
        <v>200</v>
      </c>
      <c r="H47" s="76" t="s">
        <v>45</v>
      </c>
      <c r="I47" s="78">
        <v>43219750</v>
      </c>
      <c r="J47" s="87">
        <v>114</v>
      </c>
      <c r="K47" s="87">
        <v>113</v>
      </c>
      <c r="L47" s="90">
        <v>183361</v>
      </c>
      <c r="M47" s="62"/>
      <c r="O47" s="78"/>
      <c r="P47" s="78">
        <f t="shared" si="3"/>
        <v>43219750</v>
      </c>
      <c r="Q47" s="80">
        <f t="shared" si="4"/>
        <v>183361</v>
      </c>
      <c r="R47" s="81">
        <f t="shared" si="5"/>
        <v>235.70852035056527</v>
      </c>
    </row>
    <row r="48" spans="1:19" s="87" customFormat="1" ht="15">
      <c r="A48" s="76" t="s">
        <v>456</v>
      </c>
      <c r="B48" s="76" t="s">
        <v>457</v>
      </c>
      <c r="C48" s="76" t="s">
        <v>4</v>
      </c>
      <c r="D48" s="76" t="s">
        <v>4</v>
      </c>
      <c r="E48" s="76" t="s">
        <v>4</v>
      </c>
      <c r="F48" s="76" t="b">
        <v>1</v>
      </c>
      <c r="G48" s="76" t="s">
        <v>200</v>
      </c>
      <c r="H48" s="76" t="s">
        <v>45</v>
      </c>
      <c r="I48" s="78">
        <v>26527661</v>
      </c>
      <c r="J48" s="87">
        <v>49</v>
      </c>
      <c r="K48" s="87">
        <v>48</v>
      </c>
      <c r="L48" s="90">
        <v>101937</v>
      </c>
      <c r="M48" s="62"/>
      <c r="O48" s="78"/>
      <c r="P48" s="78">
        <f t="shared" si="3"/>
        <v>26527661</v>
      </c>
      <c r="Q48" s="80">
        <f t="shared" si="4"/>
        <v>101937</v>
      </c>
      <c r="R48" s="81">
        <f t="shared" si="5"/>
        <v>260.2358417453918</v>
      </c>
      <c r="S48" s="87" t="s">
        <v>458</v>
      </c>
    </row>
    <row r="49" spans="1:18" s="87" customFormat="1" ht="15">
      <c r="A49" s="76" t="s">
        <v>469</v>
      </c>
      <c r="B49" s="76" t="s">
        <v>470</v>
      </c>
      <c r="C49" s="76" t="s">
        <v>142</v>
      </c>
      <c r="D49" s="76" t="s">
        <v>4</v>
      </c>
      <c r="E49" s="76" t="s">
        <v>4</v>
      </c>
      <c r="F49" s="76" t="b">
        <v>1</v>
      </c>
      <c r="G49" s="76" t="s">
        <v>200</v>
      </c>
      <c r="H49" s="76" t="s">
        <v>45</v>
      </c>
      <c r="I49" s="78">
        <v>20554150</v>
      </c>
      <c r="J49" s="87">
        <v>46</v>
      </c>
      <c r="K49" s="87">
        <v>36</v>
      </c>
      <c r="L49" s="90">
        <v>88345</v>
      </c>
      <c r="M49" s="62"/>
      <c r="O49" s="78"/>
      <c r="P49" s="78">
        <f t="shared" si="3"/>
        <v>20554150</v>
      </c>
      <c r="Q49" s="80">
        <f t="shared" si="4"/>
        <v>88345</v>
      </c>
      <c r="R49" s="81">
        <f t="shared" si="5"/>
        <v>232.65776218235328</v>
      </c>
    </row>
    <row r="50" spans="1:18" s="87" customFormat="1" ht="15">
      <c r="A50" s="76" t="s">
        <v>474</v>
      </c>
      <c r="B50" s="76" t="s">
        <v>475</v>
      </c>
      <c r="C50" s="76" t="s">
        <v>476</v>
      </c>
      <c r="D50" s="76" t="s">
        <v>4</v>
      </c>
      <c r="E50" s="76" t="s">
        <v>4</v>
      </c>
      <c r="F50" s="76" t="b">
        <v>1</v>
      </c>
      <c r="G50" s="76" t="s">
        <v>200</v>
      </c>
      <c r="H50" s="76" t="s">
        <v>45</v>
      </c>
      <c r="I50" s="78">
        <v>27881412</v>
      </c>
      <c r="J50" s="87">
        <v>86</v>
      </c>
      <c r="K50" s="87">
        <v>85</v>
      </c>
      <c r="L50" s="90">
        <v>144148</v>
      </c>
      <c r="M50" s="62"/>
      <c r="O50" s="78"/>
      <c r="P50" s="78">
        <f t="shared" si="3"/>
        <v>27881412</v>
      </c>
      <c r="Q50" s="80">
        <f t="shared" si="4"/>
        <v>144148</v>
      </c>
      <c r="R50" s="81">
        <f t="shared" si="5"/>
        <v>193.4221217082443</v>
      </c>
    </row>
    <row r="51" spans="1:18" s="87" customFormat="1" ht="15">
      <c r="A51" s="76" t="s">
        <v>482</v>
      </c>
      <c r="B51" s="76" t="s">
        <v>483</v>
      </c>
      <c r="C51" s="76" t="s">
        <v>244</v>
      </c>
      <c r="D51" s="76" t="s">
        <v>4</v>
      </c>
      <c r="E51" s="76" t="s">
        <v>4</v>
      </c>
      <c r="F51" s="76" t="b">
        <v>1</v>
      </c>
      <c r="G51" s="76" t="s">
        <v>200</v>
      </c>
      <c r="H51" s="76" t="s">
        <v>45</v>
      </c>
      <c r="I51" s="78">
        <v>10874948</v>
      </c>
      <c r="J51" s="87">
        <v>40</v>
      </c>
      <c r="K51" s="87">
        <v>39</v>
      </c>
      <c r="L51" s="90">
        <v>60549</v>
      </c>
      <c r="M51" s="62"/>
      <c r="O51" s="78"/>
      <c r="P51" s="78">
        <f t="shared" si="3"/>
        <v>10874948</v>
      </c>
      <c r="Q51" s="80">
        <f t="shared" si="4"/>
        <v>60549</v>
      </c>
      <c r="R51" s="81">
        <f t="shared" si="5"/>
        <v>179.60574080496787</v>
      </c>
    </row>
    <row r="52" spans="1:18" s="87" customFormat="1" ht="15">
      <c r="A52" s="76" t="s">
        <v>497</v>
      </c>
      <c r="B52" s="76" t="s">
        <v>498</v>
      </c>
      <c r="C52" s="76" t="s">
        <v>4</v>
      </c>
      <c r="D52" s="76" t="s">
        <v>4</v>
      </c>
      <c r="E52" s="76" t="s">
        <v>4</v>
      </c>
      <c r="F52" s="76" t="b">
        <v>1</v>
      </c>
      <c r="G52" s="76" t="s">
        <v>200</v>
      </c>
      <c r="H52" s="76" t="s">
        <v>45</v>
      </c>
      <c r="I52" s="78">
        <v>9175915</v>
      </c>
      <c r="J52" s="87">
        <v>21</v>
      </c>
      <c r="K52" s="87">
        <v>20</v>
      </c>
      <c r="L52" s="90">
        <v>40400</v>
      </c>
      <c r="M52" s="62"/>
      <c r="O52" s="78"/>
      <c r="P52" s="78">
        <f t="shared" si="3"/>
        <v>9175915</v>
      </c>
      <c r="Q52" s="80">
        <f t="shared" si="4"/>
        <v>40400</v>
      </c>
      <c r="R52" s="81">
        <f t="shared" si="5"/>
        <v>227.1266089108911</v>
      </c>
    </row>
    <row r="53" spans="1:18" s="87" customFormat="1" ht="15">
      <c r="A53" s="76" t="s">
        <v>510</v>
      </c>
      <c r="B53" s="76" t="s">
        <v>511</v>
      </c>
      <c r="C53" s="76" t="s">
        <v>512</v>
      </c>
      <c r="D53" s="76" t="s">
        <v>4</v>
      </c>
      <c r="E53" s="76" t="s">
        <v>4</v>
      </c>
      <c r="F53" s="76" t="b">
        <v>1</v>
      </c>
      <c r="G53" s="76" t="s">
        <v>200</v>
      </c>
      <c r="H53" s="76" t="s">
        <v>45</v>
      </c>
      <c r="I53" s="78">
        <v>38559633</v>
      </c>
      <c r="J53" s="87">
        <v>101</v>
      </c>
      <c r="K53" s="87">
        <v>100</v>
      </c>
      <c r="L53" s="90">
        <v>99417</v>
      </c>
      <c r="M53" s="62"/>
      <c r="O53" s="78"/>
      <c r="P53" s="78">
        <f t="shared" si="3"/>
        <v>38559633</v>
      </c>
      <c r="Q53" s="80">
        <f t="shared" si="4"/>
        <v>99417</v>
      </c>
      <c r="R53" s="81">
        <f t="shared" si="5"/>
        <v>387.8575394550228</v>
      </c>
    </row>
    <row r="54" spans="1:18" s="87" customFormat="1" ht="15">
      <c r="A54" s="76" t="s">
        <v>513</v>
      </c>
      <c r="B54" s="76" t="s">
        <v>514</v>
      </c>
      <c r="C54" s="76" t="s">
        <v>203</v>
      </c>
      <c r="D54" s="76" t="s">
        <v>4</v>
      </c>
      <c r="E54" s="76" t="s">
        <v>4</v>
      </c>
      <c r="F54" s="76" t="b">
        <v>1</v>
      </c>
      <c r="G54" s="76" t="s">
        <v>200</v>
      </c>
      <c r="H54" s="76" t="s">
        <v>45</v>
      </c>
      <c r="I54" s="78">
        <v>38391868</v>
      </c>
      <c r="J54" s="87">
        <v>72</v>
      </c>
      <c r="K54" s="87">
        <v>70</v>
      </c>
      <c r="L54" s="90">
        <v>147655</v>
      </c>
      <c r="M54" s="62"/>
      <c r="O54" s="78"/>
      <c r="P54" s="78">
        <f t="shared" si="3"/>
        <v>38391868</v>
      </c>
      <c r="Q54" s="80">
        <f t="shared" si="4"/>
        <v>147655</v>
      </c>
      <c r="R54" s="81">
        <f t="shared" si="5"/>
        <v>260.0106193491585</v>
      </c>
    </row>
    <row r="55" spans="1:19" s="87" customFormat="1" ht="15">
      <c r="A55" s="76" t="s">
        <v>518</v>
      </c>
      <c r="B55" s="76" t="s">
        <v>519</v>
      </c>
      <c r="C55" s="76" t="s">
        <v>4</v>
      </c>
      <c r="D55" s="76" t="s">
        <v>4</v>
      </c>
      <c r="E55" s="76" t="s">
        <v>4</v>
      </c>
      <c r="F55" s="76" t="b">
        <v>1</v>
      </c>
      <c r="G55" s="76" t="s">
        <v>200</v>
      </c>
      <c r="H55" s="76" t="s">
        <v>45</v>
      </c>
      <c r="I55" s="78">
        <v>34893502</v>
      </c>
      <c r="J55" s="87">
        <v>106</v>
      </c>
      <c r="K55" s="87">
        <v>104</v>
      </c>
      <c r="L55" s="90">
        <v>60241</v>
      </c>
      <c r="M55" s="62"/>
      <c r="O55" s="78"/>
      <c r="P55" s="78">
        <f t="shared" si="3"/>
        <v>34893502</v>
      </c>
      <c r="Q55" s="80">
        <f aca="true" t="shared" si="6" ref="Q55:Q97">IF(M55&gt;0,M55,L55)</f>
        <v>60241</v>
      </c>
      <c r="R55" s="81">
        <f t="shared" si="5"/>
        <v>579.2317856609286</v>
      </c>
      <c r="S55" s="87" t="s">
        <v>520</v>
      </c>
    </row>
    <row r="56" spans="1:18" s="87" customFormat="1" ht="15">
      <c r="A56" s="76" t="s">
        <v>545</v>
      </c>
      <c r="B56" s="76" t="s">
        <v>546</v>
      </c>
      <c r="C56" s="76" t="s">
        <v>4</v>
      </c>
      <c r="D56" s="76" t="s">
        <v>4</v>
      </c>
      <c r="E56" s="76" t="s">
        <v>4</v>
      </c>
      <c r="F56" s="76" t="b">
        <v>1</v>
      </c>
      <c r="G56" s="76" t="s">
        <v>200</v>
      </c>
      <c r="H56" s="76" t="s">
        <v>45</v>
      </c>
      <c r="I56" s="78">
        <v>25005782</v>
      </c>
      <c r="J56" s="87">
        <v>75</v>
      </c>
      <c r="K56" s="87">
        <v>74</v>
      </c>
      <c r="L56" s="90">
        <v>128148</v>
      </c>
      <c r="M56" s="62"/>
      <c r="O56" s="78"/>
      <c r="P56" s="78">
        <f t="shared" si="3"/>
        <v>25005782</v>
      </c>
      <c r="Q56" s="80">
        <f t="shared" si="6"/>
        <v>128148</v>
      </c>
      <c r="R56" s="81">
        <f t="shared" si="5"/>
        <v>195.13205044167682</v>
      </c>
    </row>
    <row r="57" spans="1:18" s="87" customFormat="1" ht="15">
      <c r="A57" s="76" t="s">
        <v>547</v>
      </c>
      <c r="B57" s="76" t="s">
        <v>548</v>
      </c>
      <c r="C57" s="76" t="s">
        <v>549</v>
      </c>
      <c r="D57" s="76" t="s">
        <v>4</v>
      </c>
      <c r="E57" s="76" t="s">
        <v>4</v>
      </c>
      <c r="F57" s="76" t="b">
        <v>1</v>
      </c>
      <c r="G57" s="76" t="s">
        <v>200</v>
      </c>
      <c r="H57" s="76" t="s">
        <v>45</v>
      </c>
      <c r="I57" s="78">
        <v>34431719</v>
      </c>
      <c r="J57" s="87">
        <v>196</v>
      </c>
      <c r="K57" s="87">
        <v>196</v>
      </c>
      <c r="L57" s="90">
        <v>142570</v>
      </c>
      <c r="M57" s="62"/>
      <c r="O57" s="78"/>
      <c r="P57" s="78">
        <f t="shared" si="3"/>
        <v>34431719</v>
      </c>
      <c r="Q57" s="80">
        <f t="shared" si="6"/>
        <v>142570</v>
      </c>
      <c r="R57" s="81">
        <f t="shared" si="5"/>
        <v>241.50746300063128</v>
      </c>
    </row>
    <row r="58" spans="1:18" s="87" customFormat="1" ht="15">
      <c r="A58" s="76" t="s">
        <v>557</v>
      </c>
      <c r="B58" s="76" t="s">
        <v>558</v>
      </c>
      <c r="C58" s="76" t="s">
        <v>4</v>
      </c>
      <c r="D58" s="76" t="s">
        <v>4</v>
      </c>
      <c r="E58" s="76" t="s">
        <v>4</v>
      </c>
      <c r="F58" s="76" t="b">
        <v>1</v>
      </c>
      <c r="G58" s="76" t="s">
        <v>200</v>
      </c>
      <c r="H58" s="76" t="s">
        <v>45</v>
      </c>
      <c r="I58" s="78">
        <v>16474915</v>
      </c>
      <c r="J58" s="87">
        <v>38</v>
      </c>
      <c r="K58" s="87">
        <v>37</v>
      </c>
      <c r="L58" s="90">
        <v>39386</v>
      </c>
      <c r="M58" s="62"/>
      <c r="O58" s="78"/>
      <c r="P58" s="78">
        <f t="shared" si="3"/>
        <v>16474915</v>
      </c>
      <c r="Q58" s="80">
        <f t="shared" si="6"/>
        <v>39386</v>
      </c>
      <c r="R58" s="81">
        <f t="shared" si="5"/>
        <v>418.2936830345808</v>
      </c>
    </row>
    <row r="59" spans="1:18" s="87" customFormat="1" ht="15">
      <c r="A59" s="76" t="s">
        <v>559</v>
      </c>
      <c r="B59" s="76" t="s">
        <v>560</v>
      </c>
      <c r="C59" s="76" t="s">
        <v>4</v>
      </c>
      <c r="D59" s="76" t="s">
        <v>4</v>
      </c>
      <c r="E59" s="76" t="s">
        <v>4</v>
      </c>
      <c r="F59" s="76" t="b">
        <v>1</v>
      </c>
      <c r="G59" s="76" t="s">
        <v>200</v>
      </c>
      <c r="H59" s="76" t="s">
        <v>45</v>
      </c>
      <c r="I59" s="78">
        <v>11006666</v>
      </c>
      <c r="J59" s="87">
        <v>21</v>
      </c>
      <c r="K59" s="87">
        <v>20</v>
      </c>
      <c r="L59" s="90">
        <v>31421</v>
      </c>
      <c r="M59" s="62"/>
      <c r="O59" s="78"/>
      <c r="P59" s="78">
        <f t="shared" si="3"/>
        <v>11006666</v>
      </c>
      <c r="Q59" s="80">
        <f t="shared" si="6"/>
        <v>31421</v>
      </c>
      <c r="R59" s="81">
        <f t="shared" si="5"/>
        <v>350.2964896088603</v>
      </c>
    </row>
    <row r="60" spans="1:19" s="87" customFormat="1" ht="15">
      <c r="A60" s="76" t="s">
        <v>563</v>
      </c>
      <c r="B60" s="76" t="s">
        <v>564</v>
      </c>
      <c r="C60" s="76" t="s">
        <v>4</v>
      </c>
      <c r="D60" s="76" t="s">
        <v>4</v>
      </c>
      <c r="E60" s="76" t="s">
        <v>4</v>
      </c>
      <c r="F60" s="76" t="b">
        <v>1</v>
      </c>
      <c r="G60" s="76" t="s">
        <v>200</v>
      </c>
      <c r="H60" s="76" t="s">
        <v>45</v>
      </c>
      <c r="I60" s="78">
        <v>27461934</v>
      </c>
      <c r="J60" s="87">
        <v>50</v>
      </c>
      <c r="K60" s="87">
        <v>49</v>
      </c>
      <c r="L60" s="90">
        <v>106284</v>
      </c>
      <c r="M60" s="62"/>
      <c r="O60" s="78"/>
      <c r="P60" s="78">
        <f t="shared" si="3"/>
        <v>27461934</v>
      </c>
      <c r="Q60" s="80">
        <f t="shared" si="6"/>
        <v>106284</v>
      </c>
      <c r="R60" s="81">
        <f t="shared" si="5"/>
        <v>258.38257875127016</v>
      </c>
      <c r="S60" s="87" t="s">
        <v>565</v>
      </c>
    </row>
    <row r="61" spans="1:18" s="87" customFormat="1" ht="15">
      <c r="A61" s="76" t="s">
        <v>569</v>
      </c>
      <c r="B61" s="76" t="s">
        <v>570</v>
      </c>
      <c r="C61" s="76" t="s">
        <v>4</v>
      </c>
      <c r="D61" s="76" t="s">
        <v>4</v>
      </c>
      <c r="E61" s="76" t="s">
        <v>4</v>
      </c>
      <c r="F61" s="76" t="b">
        <v>1</v>
      </c>
      <c r="G61" s="76" t="s">
        <v>200</v>
      </c>
      <c r="H61" s="76" t="s">
        <v>45</v>
      </c>
      <c r="I61" s="78">
        <v>19879146</v>
      </c>
      <c r="J61" s="87">
        <v>34</v>
      </c>
      <c r="K61" s="87">
        <v>33</v>
      </c>
      <c r="L61" s="90">
        <v>41851</v>
      </c>
      <c r="M61" s="62"/>
      <c r="O61" s="78"/>
      <c r="P61" s="78">
        <f t="shared" si="3"/>
        <v>19879146</v>
      </c>
      <c r="Q61" s="80">
        <f t="shared" si="6"/>
        <v>41851</v>
      </c>
      <c r="R61" s="81">
        <f t="shared" si="5"/>
        <v>474.99811235095933</v>
      </c>
    </row>
    <row r="62" spans="1:18" s="87" customFormat="1" ht="15">
      <c r="A62" s="76" t="s">
        <v>579</v>
      </c>
      <c r="B62" s="76" t="s">
        <v>580</v>
      </c>
      <c r="C62" s="76" t="s">
        <v>4</v>
      </c>
      <c r="D62" s="76" t="s">
        <v>4</v>
      </c>
      <c r="E62" s="76" t="s">
        <v>4</v>
      </c>
      <c r="F62" s="76" t="b">
        <v>1</v>
      </c>
      <c r="G62" s="76" t="s">
        <v>200</v>
      </c>
      <c r="H62" s="76" t="s">
        <v>45</v>
      </c>
      <c r="I62" s="78">
        <v>38161385</v>
      </c>
      <c r="J62" s="87">
        <v>112</v>
      </c>
      <c r="K62" s="87">
        <v>111</v>
      </c>
      <c r="L62" s="90">
        <v>138705</v>
      </c>
      <c r="M62" s="62"/>
      <c r="O62" s="78"/>
      <c r="P62" s="78">
        <f t="shared" si="3"/>
        <v>38161385</v>
      </c>
      <c r="Q62" s="80">
        <f t="shared" si="6"/>
        <v>138705</v>
      </c>
      <c r="R62" s="81">
        <f t="shared" si="5"/>
        <v>275.1262391406222</v>
      </c>
    </row>
    <row r="63" spans="1:18" s="87" customFormat="1" ht="15">
      <c r="A63" s="76" t="s">
        <v>581</v>
      </c>
      <c r="B63" s="76" t="s">
        <v>582</v>
      </c>
      <c r="C63" s="76" t="s">
        <v>4</v>
      </c>
      <c r="D63" s="76" t="s">
        <v>4</v>
      </c>
      <c r="E63" s="76" t="s">
        <v>4</v>
      </c>
      <c r="F63" s="76" t="b">
        <v>1</v>
      </c>
      <c r="G63" s="76" t="s">
        <v>200</v>
      </c>
      <c r="H63" s="76" t="s">
        <v>45</v>
      </c>
      <c r="I63" s="78">
        <v>8745952</v>
      </c>
      <c r="J63" s="87">
        <v>16</v>
      </c>
      <c r="K63" s="87">
        <v>15</v>
      </c>
      <c r="L63" s="90">
        <v>32400</v>
      </c>
      <c r="M63" s="62"/>
      <c r="O63" s="78"/>
      <c r="P63" s="78">
        <f t="shared" si="3"/>
        <v>8745952</v>
      </c>
      <c r="Q63" s="80">
        <f t="shared" si="6"/>
        <v>32400</v>
      </c>
      <c r="R63" s="81">
        <f t="shared" si="5"/>
        <v>269.9367901234568</v>
      </c>
    </row>
    <row r="64" spans="1:18" s="87" customFormat="1" ht="15">
      <c r="A64" s="76" t="s">
        <v>608</v>
      </c>
      <c r="B64" s="76" t="s">
        <v>609</v>
      </c>
      <c r="C64" s="76" t="s">
        <v>307</v>
      </c>
      <c r="D64" s="76" t="s">
        <v>4</v>
      </c>
      <c r="E64" s="76" t="s">
        <v>4</v>
      </c>
      <c r="F64" s="76" t="b">
        <v>1</v>
      </c>
      <c r="G64" s="76" t="s">
        <v>200</v>
      </c>
      <c r="H64" s="76" t="s">
        <v>45</v>
      </c>
      <c r="I64" s="78">
        <v>24122512</v>
      </c>
      <c r="J64" s="87">
        <v>98</v>
      </c>
      <c r="K64" s="87">
        <v>96</v>
      </c>
      <c r="L64" s="90">
        <v>123204</v>
      </c>
      <c r="M64" s="62"/>
      <c r="O64" s="78"/>
      <c r="P64" s="78">
        <f t="shared" si="3"/>
        <v>24122512</v>
      </c>
      <c r="Q64" s="80">
        <f t="shared" si="6"/>
        <v>123204</v>
      </c>
      <c r="R64" s="81">
        <f t="shared" si="5"/>
        <v>195.79325346579657</v>
      </c>
    </row>
    <row r="65" spans="1:18" s="87" customFormat="1" ht="15">
      <c r="A65" s="76" t="s">
        <v>610</v>
      </c>
      <c r="B65" s="76" t="s">
        <v>611</v>
      </c>
      <c r="C65" s="76" t="s">
        <v>4</v>
      </c>
      <c r="D65" s="76" t="s">
        <v>4</v>
      </c>
      <c r="E65" s="76" t="s">
        <v>4</v>
      </c>
      <c r="F65" s="76" t="b">
        <v>1</v>
      </c>
      <c r="G65" s="76" t="s">
        <v>200</v>
      </c>
      <c r="H65" s="76" t="s">
        <v>45</v>
      </c>
      <c r="I65" s="78">
        <v>15011788</v>
      </c>
      <c r="J65" s="87">
        <v>42</v>
      </c>
      <c r="K65" s="87">
        <v>41</v>
      </c>
      <c r="L65" s="90">
        <v>42101</v>
      </c>
      <c r="M65" s="62"/>
      <c r="O65" s="78"/>
      <c r="P65" s="78">
        <f t="shared" si="3"/>
        <v>15011788</v>
      </c>
      <c r="Q65" s="80">
        <f t="shared" si="6"/>
        <v>42101</v>
      </c>
      <c r="R65" s="81">
        <f t="shared" si="5"/>
        <v>356.56606731431555</v>
      </c>
    </row>
    <row r="66" spans="1:18" s="87" customFormat="1" ht="15">
      <c r="A66" s="76" t="s">
        <v>612</v>
      </c>
      <c r="B66" s="76" t="s">
        <v>613</v>
      </c>
      <c r="C66" s="76" t="s">
        <v>4</v>
      </c>
      <c r="D66" s="76" t="s">
        <v>4</v>
      </c>
      <c r="E66" s="76" t="s">
        <v>4</v>
      </c>
      <c r="F66" s="76" t="b">
        <v>1</v>
      </c>
      <c r="G66" s="76" t="s">
        <v>200</v>
      </c>
      <c r="H66" s="76" t="s">
        <v>45</v>
      </c>
      <c r="I66" s="78">
        <v>30914299</v>
      </c>
      <c r="J66" s="87">
        <v>70</v>
      </c>
      <c r="K66" s="87">
        <v>69</v>
      </c>
      <c r="L66" s="90">
        <v>86557</v>
      </c>
      <c r="M66" s="62"/>
      <c r="O66" s="78"/>
      <c r="P66" s="78">
        <f aca="true" t="shared" si="7" ref="P66:P97">IF(O66&gt;0,O66,I66)</f>
        <v>30914299</v>
      </c>
      <c r="Q66" s="80">
        <f t="shared" si="6"/>
        <v>86557</v>
      </c>
      <c r="R66" s="81">
        <f t="shared" si="5"/>
        <v>357.1553889344594</v>
      </c>
    </row>
    <row r="67" spans="1:18" s="87" customFormat="1" ht="15">
      <c r="A67" s="76" t="s">
        <v>621</v>
      </c>
      <c r="B67" s="76" t="s">
        <v>622</v>
      </c>
      <c r="C67" s="76" t="s">
        <v>4</v>
      </c>
      <c r="D67" s="76" t="s">
        <v>4</v>
      </c>
      <c r="E67" s="76" t="s">
        <v>4</v>
      </c>
      <c r="F67" s="76" t="b">
        <v>1</v>
      </c>
      <c r="G67" s="76" t="s">
        <v>200</v>
      </c>
      <c r="H67" s="76" t="s">
        <v>45</v>
      </c>
      <c r="I67" s="78">
        <v>21356614</v>
      </c>
      <c r="J67" s="87">
        <v>56</v>
      </c>
      <c r="K67" s="87">
        <v>55</v>
      </c>
      <c r="L67" s="90">
        <v>88102</v>
      </c>
      <c r="M67" s="62"/>
      <c r="O67" s="78"/>
      <c r="P67" s="78">
        <f t="shared" si="7"/>
        <v>21356614</v>
      </c>
      <c r="Q67" s="80">
        <f t="shared" si="6"/>
        <v>88102</v>
      </c>
      <c r="R67" s="81">
        <f t="shared" si="5"/>
        <v>242.40782275090237</v>
      </c>
    </row>
    <row r="68" spans="1:18" s="87" customFormat="1" ht="15">
      <c r="A68" s="76" t="s">
        <v>650</v>
      </c>
      <c r="B68" s="76" t="s">
        <v>651</v>
      </c>
      <c r="C68" s="76" t="s">
        <v>549</v>
      </c>
      <c r="D68" s="76" t="s">
        <v>4</v>
      </c>
      <c r="E68" s="76" t="s">
        <v>4</v>
      </c>
      <c r="F68" s="76" t="b">
        <v>1</v>
      </c>
      <c r="G68" s="76" t="s">
        <v>200</v>
      </c>
      <c r="H68" s="76" t="s">
        <v>45</v>
      </c>
      <c r="I68" s="78">
        <v>9015895</v>
      </c>
      <c r="J68" s="87">
        <v>20</v>
      </c>
      <c r="K68" s="87">
        <v>19</v>
      </c>
      <c r="L68" s="90">
        <v>29211</v>
      </c>
      <c r="M68" s="62"/>
      <c r="O68" s="78"/>
      <c r="P68" s="78">
        <f t="shared" si="7"/>
        <v>9015895</v>
      </c>
      <c r="Q68" s="80">
        <f t="shared" si="6"/>
        <v>29211</v>
      </c>
      <c r="R68" s="81">
        <f t="shared" si="5"/>
        <v>308.64725617062066</v>
      </c>
    </row>
    <row r="69" spans="1:18" s="87" customFormat="1" ht="15">
      <c r="A69" s="76" t="s">
        <v>654</v>
      </c>
      <c r="B69" s="76" t="s">
        <v>655</v>
      </c>
      <c r="C69" s="76" t="s">
        <v>656</v>
      </c>
      <c r="D69" s="76" t="s">
        <v>4</v>
      </c>
      <c r="E69" s="76" t="s">
        <v>4</v>
      </c>
      <c r="F69" s="76" t="b">
        <v>1</v>
      </c>
      <c r="G69" s="76" t="s">
        <v>200</v>
      </c>
      <c r="H69" s="76" t="s">
        <v>45</v>
      </c>
      <c r="I69" s="78">
        <v>20609011</v>
      </c>
      <c r="J69" s="87">
        <v>75</v>
      </c>
      <c r="K69" s="87">
        <v>74</v>
      </c>
      <c r="L69" s="90">
        <v>82442</v>
      </c>
      <c r="M69" s="62"/>
      <c r="O69" s="78"/>
      <c r="P69" s="78">
        <f t="shared" si="7"/>
        <v>20609011</v>
      </c>
      <c r="Q69" s="80">
        <f t="shared" si="6"/>
        <v>82442</v>
      </c>
      <c r="R69" s="81">
        <f t="shared" si="5"/>
        <v>249.98193881759298</v>
      </c>
    </row>
    <row r="70" spans="1:18" s="87" customFormat="1" ht="15">
      <c r="A70" s="76" t="s">
        <v>657</v>
      </c>
      <c r="B70" s="76" t="s">
        <v>658</v>
      </c>
      <c r="C70" s="76" t="s">
        <v>659</v>
      </c>
      <c r="D70" s="76" t="s">
        <v>4</v>
      </c>
      <c r="E70" s="76" t="s">
        <v>4</v>
      </c>
      <c r="F70" s="76" t="b">
        <v>1</v>
      </c>
      <c r="G70" s="76" t="s">
        <v>200</v>
      </c>
      <c r="H70" s="76" t="s">
        <v>45</v>
      </c>
      <c r="I70" s="78">
        <v>23592263</v>
      </c>
      <c r="J70" s="87">
        <v>84</v>
      </c>
      <c r="K70" s="87">
        <v>83</v>
      </c>
      <c r="L70" s="90">
        <v>81512</v>
      </c>
      <c r="M70" s="62"/>
      <c r="O70" s="78"/>
      <c r="P70" s="78">
        <f t="shared" si="7"/>
        <v>23592263</v>
      </c>
      <c r="Q70" s="80">
        <f t="shared" si="6"/>
        <v>81512</v>
      </c>
      <c r="R70" s="81">
        <f t="shared" si="5"/>
        <v>289.4330037295122</v>
      </c>
    </row>
    <row r="71" spans="1:18" s="87" customFormat="1" ht="15">
      <c r="A71" s="76" t="s">
        <v>665</v>
      </c>
      <c r="B71" s="76" t="s">
        <v>666</v>
      </c>
      <c r="C71" s="76" t="s">
        <v>4</v>
      </c>
      <c r="D71" s="76" t="s">
        <v>4</v>
      </c>
      <c r="E71" s="76" t="s">
        <v>4</v>
      </c>
      <c r="F71" s="76" t="b">
        <v>1</v>
      </c>
      <c r="G71" s="76" t="s">
        <v>200</v>
      </c>
      <c r="H71" s="76" t="s">
        <v>45</v>
      </c>
      <c r="I71" s="78">
        <v>11570491</v>
      </c>
      <c r="J71" s="87">
        <v>25</v>
      </c>
      <c r="K71" s="87">
        <v>24</v>
      </c>
      <c r="L71" s="90">
        <v>35344</v>
      </c>
      <c r="M71" s="62"/>
      <c r="O71" s="78"/>
      <c r="P71" s="78">
        <f t="shared" si="7"/>
        <v>11570491</v>
      </c>
      <c r="Q71" s="80">
        <f t="shared" si="6"/>
        <v>35344</v>
      </c>
      <c r="R71" s="81">
        <f t="shared" si="5"/>
        <v>327.3678983703033</v>
      </c>
    </row>
    <row r="72" spans="1:18" s="87" customFormat="1" ht="15">
      <c r="A72" s="76" t="s">
        <v>667</v>
      </c>
      <c r="B72" s="76" t="s">
        <v>668</v>
      </c>
      <c r="C72" s="76" t="s">
        <v>669</v>
      </c>
      <c r="D72" s="76" t="s">
        <v>4</v>
      </c>
      <c r="E72" s="76" t="s">
        <v>4</v>
      </c>
      <c r="F72" s="76" t="b">
        <v>1</v>
      </c>
      <c r="G72" s="76" t="s">
        <v>200</v>
      </c>
      <c r="H72" s="76" t="s">
        <v>45</v>
      </c>
      <c r="I72" s="78">
        <v>12764879</v>
      </c>
      <c r="J72" s="87">
        <v>34</v>
      </c>
      <c r="K72" s="87">
        <v>33</v>
      </c>
      <c r="L72" s="90">
        <v>25344</v>
      </c>
      <c r="M72" s="62"/>
      <c r="O72" s="78"/>
      <c r="P72" s="78">
        <f t="shared" si="7"/>
        <v>12764879</v>
      </c>
      <c r="Q72" s="80">
        <f t="shared" si="6"/>
        <v>25344</v>
      </c>
      <c r="R72" s="81">
        <f t="shared" si="5"/>
        <v>503.664733270202</v>
      </c>
    </row>
    <row r="73" spans="1:18" s="87" customFormat="1" ht="15">
      <c r="A73" s="76" t="s">
        <v>679</v>
      </c>
      <c r="B73" s="76" t="s">
        <v>680</v>
      </c>
      <c r="C73" s="76" t="s">
        <v>4</v>
      </c>
      <c r="D73" s="76" t="s">
        <v>4</v>
      </c>
      <c r="E73" s="76" t="s">
        <v>4</v>
      </c>
      <c r="F73" s="76" t="b">
        <v>1</v>
      </c>
      <c r="G73" s="76" t="s">
        <v>200</v>
      </c>
      <c r="H73" s="76" t="s">
        <v>45</v>
      </c>
      <c r="I73" s="78">
        <v>29682013</v>
      </c>
      <c r="J73" s="87">
        <v>68</v>
      </c>
      <c r="K73" s="87">
        <v>67</v>
      </c>
      <c r="L73" s="90">
        <v>110370</v>
      </c>
      <c r="M73" s="62"/>
      <c r="O73" s="78"/>
      <c r="P73" s="78">
        <f t="shared" si="7"/>
        <v>29682013</v>
      </c>
      <c r="Q73" s="80">
        <f t="shared" si="6"/>
        <v>110370</v>
      </c>
      <c r="R73" s="81">
        <f t="shared" si="5"/>
        <v>268.9318927244722</v>
      </c>
    </row>
    <row r="74" spans="1:18" s="87" customFormat="1" ht="15">
      <c r="A74" s="76" t="s">
        <v>709</v>
      </c>
      <c r="B74" s="76" t="s">
        <v>710</v>
      </c>
      <c r="C74" s="76" t="s">
        <v>4</v>
      </c>
      <c r="D74" s="76" t="s">
        <v>4</v>
      </c>
      <c r="E74" s="76" t="s">
        <v>4</v>
      </c>
      <c r="F74" s="76" t="b">
        <v>1</v>
      </c>
      <c r="G74" s="76" t="s">
        <v>200</v>
      </c>
      <c r="H74" s="76" t="s">
        <v>45</v>
      </c>
      <c r="I74" s="78">
        <v>25286680</v>
      </c>
      <c r="J74" s="87">
        <v>66</v>
      </c>
      <c r="K74" s="87">
        <v>65</v>
      </c>
      <c r="L74" s="90">
        <v>116951</v>
      </c>
      <c r="M74" s="62"/>
      <c r="O74" s="78"/>
      <c r="P74" s="78">
        <f t="shared" si="7"/>
        <v>25286680</v>
      </c>
      <c r="Q74" s="80">
        <f t="shared" si="6"/>
        <v>116951</v>
      </c>
      <c r="R74" s="81">
        <f t="shared" si="5"/>
        <v>216.21602209472343</v>
      </c>
    </row>
    <row r="75" spans="1:18" s="87" customFormat="1" ht="15">
      <c r="A75" s="76" t="s">
        <v>711</v>
      </c>
      <c r="B75" s="76" t="s">
        <v>712</v>
      </c>
      <c r="C75" s="76" t="s">
        <v>4</v>
      </c>
      <c r="D75" s="76" t="s">
        <v>4</v>
      </c>
      <c r="E75" s="76" t="s">
        <v>4</v>
      </c>
      <c r="F75" s="76" t="b">
        <v>1</v>
      </c>
      <c r="G75" s="76" t="s">
        <v>200</v>
      </c>
      <c r="H75" s="76" t="s">
        <v>45</v>
      </c>
      <c r="I75" s="78">
        <v>18190353</v>
      </c>
      <c r="J75" s="87">
        <v>49</v>
      </c>
      <c r="K75" s="87">
        <v>48</v>
      </c>
      <c r="L75" s="90">
        <v>61709</v>
      </c>
      <c r="M75" s="62"/>
      <c r="O75" s="78"/>
      <c r="P75" s="78">
        <f t="shared" si="7"/>
        <v>18190353</v>
      </c>
      <c r="Q75" s="80">
        <f t="shared" si="6"/>
        <v>61709</v>
      </c>
      <c r="R75" s="81">
        <f t="shared" si="5"/>
        <v>294.77633732518757</v>
      </c>
    </row>
    <row r="76" spans="1:18" s="87" customFormat="1" ht="15">
      <c r="A76" s="76" t="s">
        <v>713</v>
      </c>
      <c r="B76" s="76" t="s">
        <v>714</v>
      </c>
      <c r="C76" s="76" t="s">
        <v>4</v>
      </c>
      <c r="D76" s="76" t="s">
        <v>4</v>
      </c>
      <c r="E76" s="76" t="s">
        <v>4</v>
      </c>
      <c r="F76" s="76" t="b">
        <v>1</v>
      </c>
      <c r="G76" s="76" t="s">
        <v>200</v>
      </c>
      <c r="H76" s="76" t="s">
        <v>45</v>
      </c>
      <c r="I76" s="78">
        <v>12432533</v>
      </c>
      <c r="J76" s="87">
        <v>46</v>
      </c>
      <c r="K76" s="87">
        <v>45</v>
      </c>
      <c r="L76" s="90">
        <v>46205</v>
      </c>
      <c r="M76" s="62"/>
      <c r="O76" s="78"/>
      <c r="P76" s="78">
        <f t="shared" si="7"/>
        <v>12432533</v>
      </c>
      <c r="Q76" s="80">
        <f t="shared" si="6"/>
        <v>46205</v>
      </c>
      <c r="R76" s="81">
        <f t="shared" si="5"/>
        <v>269.07332539768424</v>
      </c>
    </row>
    <row r="77" spans="1:18" s="87" customFormat="1" ht="15">
      <c r="A77" s="76" t="s">
        <v>715</v>
      </c>
      <c r="B77" s="76" t="s">
        <v>716</v>
      </c>
      <c r="C77" s="76" t="s">
        <v>4</v>
      </c>
      <c r="D77" s="76" t="s">
        <v>4</v>
      </c>
      <c r="E77" s="76" t="s">
        <v>4</v>
      </c>
      <c r="F77" s="76" t="b">
        <v>1</v>
      </c>
      <c r="G77" s="76" t="s">
        <v>200</v>
      </c>
      <c r="H77" s="76" t="s">
        <v>45</v>
      </c>
      <c r="I77" s="78">
        <v>22083291</v>
      </c>
      <c r="J77" s="87">
        <v>60</v>
      </c>
      <c r="K77" s="87">
        <v>59</v>
      </c>
      <c r="L77" s="90">
        <v>96092</v>
      </c>
      <c r="M77" s="62"/>
      <c r="O77" s="78"/>
      <c r="P77" s="78">
        <f t="shared" si="7"/>
        <v>22083291</v>
      </c>
      <c r="Q77" s="80">
        <f t="shared" si="6"/>
        <v>96092</v>
      </c>
      <c r="R77" s="81">
        <f t="shared" si="5"/>
        <v>229.81404279232402</v>
      </c>
    </row>
    <row r="78" spans="1:18" s="87" customFormat="1" ht="15">
      <c r="A78" s="76" t="s">
        <v>719</v>
      </c>
      <c r="B78" s="76" t="s">
        <v>720</v>
      </c>
      <c r="C78" s="76" t="s">
        <v>4</v>
      </c>
      <c r="D78" s="76" t="s">
        <v>4</v>
      </c>
      <c r="E78" s="76" t="s">
        <v>4</v>
      </c>
      <c r="F78" s="76" t="b">
        <v>1</v>
      </c>
      <c r="G78" s="76" t="s">
        <v>200</v>
      </c>
      <c r="H78" s="76" t="s">
        <v>45</v>
      </c>
      <c r="I78" s="78">
        <v>11392238</v>
      </c>
      <c r="J78" s="87">
        <v>49</v>
      </c>
      <c r="K78" s="87">
        <v>48</v>
      </c>
      <c r="L78" s="90">
        <v>28918</v>
      </c>
      <c r="M78" s="62"/>
      <c r="O78" s="78"/>
      <c r="P78" s="78">
        <f t="shared" si="7"/>
        <v>11392238</v>
      </c>
      <c r="Q78" s="80">
        <f t="shared" si="6"/>
        <v>28918</v>
      </c>
      <c r="R78" s="81">
        <f t="shared" si="5"/>
        <v>393.9497198976416</v>
      </c>
    </row>
    <row r="79" spans="1:18" s="87" customFormat="1" ht="15">
      <c r="A79" s="76" t="s">
        <v>728</v>
      </c>
      <c r="B79" s="76" t="s">
        <v>729</v>
      </c>
      <c r="C79" s="76" t="s">
        <v>730</v>
      </c>
      <c r="D79" s="76" t="s">
        <v>4</v>
      </c>
      <c r="E79" s="76" t="s">
        <v>4</v>
      </c>
      <c r="F79" s="76" t="b">
        <v>1</v>
      </c>
      <c r="G79" s="76" t="s">
        <v>200</v>
      </c>
      <c r="H79" s="76" t="s">
        <v>45</v>
      </c>
      <c r="I79" s="78">
        <v>22799584</v>
      </c>
      <c r="J79" s="87">
        <v>76</v>
      </c>
      <c r="K79" s="87">
        <v>75</v>
      </c>
      <c r="L79" s="90">
        <v>85635</v>
      </c>
      <c r="M79" s="62"/>
      <c r="O79" s="78"/>
      <c r="P79" s="78">
        <f t="shared" si="7"/>
        <v>22799584</v>
      </c>
      <c r="Q79" s="80">
        <f t="shared" si="6"/>
        <v>85635</v>
      </c>
      <c r="R79" s="81">
        <f t="shared" si="5"/>
        <v>266.2414199801483</v>
      </c>
    </row>
    <row r="80" spans="1:18" s="87" customFormat="1" ht="15">
      <c r="A80" s="76" t="s">
        <v>742</v>
      </c>
      <c r="B80" s="76" t="s">
        <v>743</v>
      </c>
      <c r="C80" s="76" t="s">
        <v>4</v>
      </c>
      <c r="D80" s="76" t="s">
        <v>4</v>
      </c>
      <c r="E80" s="76" t="s">
        <v>4</v>
      </c>
      <c r="F80" s="76" t="b">
        <v>1</v>
      </c>
      <c r="G80" s="76" t="s">
        <v>200</v>
      </c>
      <c r="H80" s="76" t="s">
        <v>45</v>
      </c>
      <c r="I80" s="78">
        <v>8056738</v>
      </c>
      <c r="J80" s="87">
        <v>20</v>
      </c>
      <c r="K80" s="87">
        <v>19</v>
      </c>
      <c r="L80" s="90">
        <v>23489</v>
      </c>
      <c r="M80" s="62"/>
      <c r="O80" s="78"/>
      <c r="P80" s="78">
        <f t="shared" si="7"/>
        <v>8056738</v>
      </c>
      <c r="Q80" s="80">
        <f t="shared" si="6"/>
        <v>23489</v>
      </c>
      <c r="R80" s="81">
        <f t="shared" si="5"/>
        <v>343.0004683043127</v>
      </c>
    </row>
    <row r="81" spans="1:18" s="87" customFormat="1" ht="15">
      <c r="A81" s="76" t="s">
        <v>748</v>
      </c>
      <c r="B81" s="76" t="s">
        <v>749</v>
      </c>
      <c r="C81" s="76" t="s">
        <v>4</v>
      </c>
      <c r="D81" s="76" t="s">
        <v>4</v>
      </c>
      <c r="E81" s="76" t="s">
        <v>4</v>
      </c>
      <c r="F81" s="76" t="b">
        <v>1</v>
      </c>
      <c r="G81" s="76" t="s">
        <v>200</v>
      </c>
      <c r="H81" s="76" t="s">
        <v>45</v>
      </c>
      <c r="I81" s="78">
        <v>22010767</v>
      </c>
      <c r="J81" s="87">
        <v>51</v>
      </c>
      <c r="K81" s="87">
        <v>50</v>
      </c>
      <c r="L81" s="90">
        <v>46073</v>
      </c>
      <c r="M81" s="62"/>
      <c r="O81" s="78"/>
      <c r="P81" s="78">
        <f t="shared" si="7"/>
        <v>22010767</v>
      </c>
      <c r="Q81" s="80">
        <f t="shared" si="6"/>
        <v>46073</v>
      </c>
      <c r="R81" s="81">
        <f t="shared" si="5"/>
        <v>477.7367872723721</v>
      </c>
    </row>
    <row r="82" spans="1:18" s="87" customFormat="1" ht="15">
      <c r="A82" s="76" t="s">
        <v>754</v>
      </c>
      <c r="B82" s="76" t="s">
        <v>755</v>
      </c>
      <c r="C82" s="76" t="s">
        <v>234</v>
      </c>
      <c r="D82" s="76" t="s">
        <v>4</v>
      </c>
      <c r="E82" s="76" t="s">
        <v>4</v>
      </c>
      <c r="F82" s="76" t="b">
        <v>1</v>
      </c>
      <c r="G82" s="76" t="s">
        <v>200</v>
      </c>
      <c r="H82" s="76" t="s">
        <v>45</v>
      </c>
      <c r="I82" s="78">
        <v>10720519</v>
      </c>
      <c r="J82" s="87">
        <v>19</v>
      </c>
      <c r="K82" s="87">
        <v>19</v>
      </c>
      <c r="L82" s="90">
        <v>41644</v>
      </c>
      <c r="M82" s="62"/>
      <c r="O82" s="78"/>
      <c r="P82" s="78">
        <f t="shared" si="7"/>
        <v>10720519</v>
      </c>
      <c r="Q82" s="80">
        <f t="shared" si="6"/>
        <v>41644</v>
      </c>
      <c r="R82" s="81">
        <f t="shared" si="5"/>
        <v>257.4324992796081</v>
      </c>
    </row>
    <row r="83" spans="1:18" s="87" customFormat="1" ht="15">
      <c r="A83" s="76" t="s">
        <v>756</v>
      </c>
      <c r="B83" s="76" t="s">
        <v>757</v>
      </c>
      <c r="C83" s="76" t="s">
        <v>229</v>
      </c>
      <c r="D83" s="76" t="s">
        <v>4</v>
      </c>
      <c r="E83" s="76" t="s">
        <v>4</v>
      </c>
      <c r="F83" s="76" t="b">
        <v>1</v>
      </c>
      <c r="G83" s="76" t="s">
        <v>200</v>
      </c>
      <c r="H83" s="76" t="s">
        <v>45</v>
      </c>
      <c r="I83" s="78">
        <v>20195869</v>
      </c>
      <c r="J83" s="87">
        <v>33</v>
      </c>
      <c r="K83" s="87">
        <v>32</v>
      </c>
      <c r="L83" s="90">
        <v>65107</v>
      </c>
      <c r="M83" s="62"/>
      <c r="O83" s="78"/>
      <c r="P83" s="78">
        <f t="shared" si="7"/>
        <v>20195869</v>
      </c>
      <c r="Q83" s="80">
        <f t="shared" si="6"/>
        <v>65107</v>
      </c>
      <c r="R83" s="81">
        <f t="shared" si="5"/>
        <v>310.19504815150447</v>
      </c>
    </row>
    <row r="84" spans="1:18" s="87" customFormat="1" ht="15">
      <c r="A84" s="76" t="s">
        <v>794</v>
      </c>
      <c r="B84" s="76" t="s">
        <v>795</v>
      </c>
      <c r="C84" s="76" t="s">
        <v>796</v>
      </c>
      <c r="D84" s="76" t="s">
        <v>4</v>
      </c>
      <c r="E84" s="76" t="s">
        <v>4</v>
      </c>
      <c r="F84" s="76" t="b">
        <v>1</v>
      </c>
      <c r="G84" s="76" t="s">
        <v>200</v>
      </c>
      <c r="H84" s="76" t="s">
        <v>45</v>
      </c>
      <c r="I84" s="78">
        <v>24105205</v>
      </c>
      <c r="J84" s="87">
        <v>73</v>
      </c>
      <c r="K84" s="87">
        <v>72</v>
      </c>
      <c r="L84" s="90">
        <v>107905</v>
      </c>
      <c r="M84" s="62"/>
      <c r="O84" s="78"/>
      <c r="P84" s="78">
        <f t="shared" si="7"/>
        <v>24105205</v>
      </c>
      <c r="Q84" s="80">
        <f t="shared" si="6"/>
        <v>107905</v>
      </c>
      <c r="R84" s="81">
        <f t="shared" si="5"/>
        <v>223.3928455585932</v>
      </c>
    </row>
    <row r="85" spans="1:18" s="87" customFormat="1" ht="15">
      <c r="A85" s="76" t="s">
        <v>805</v>
      </c>
      <c r="B85" s="76" t="s">
        <v>806</v>
      </c>
      <c r="C85" s="76" t="s">
        <v>4</v>
      </c>
      <c r="D85" s="76" t="s">
        <v>4</v>
      </c>
      <c r="E85" s="76" t="s">
        <v>4</v>
      </c>
      <c r="F85" s="76" t="b">
        <v>1</v>
      </c>
      <c r="G85" s="76" t="s">
        <v>200</v>
      </c>
      <c r="H85" s="76" t="s">
        <v>45</v>
      </c>
      <c r="I85" s="78">
        <v>24958257</v>
      </c>
      <c r="J85" s="87">
        <v>60</v>
      </c>
      <c r="K85" s="87">
        <v>59</v>
      </c>
      <c r="L85" s="90">
        <v>142785</v>
      </c>
      <c r="M85" s="62"/>
      <c r="O85" s="78"/>
      <c r="P85" s="78">
        <f t="shared" si="7"/>
        <v>24958257</v>
      </c>
      <c r="Q85" s="80">
        <f t="shared" si="6"/>
        <v>142785</v>
      </c>
      <c r="R85" s="81">
        <f t="shared" si="5"/>
        <v>174.79607101586302</v>
      </c>
    </row>
    <row r="86" spans="1:18" s="87" customFormat="1" ht="15">
      <c r="A86" s="76" t="s">
        <v>809</v>
      </c>
      <c r="B86" s="76" t="s">
        <v>810</v>
      </c>
      <c r="C86" s="76" t="s">
        <v>476</v>
      </c>
      <c r="D86" s="76" t="s">
        <v>4</v>
      </c>
      <c r="E86" s="76" t="s">
        <v>4</v>
      </c>
      <c r="F86" s="76" t="b">
        <v>1</v>
      </c>
      <c r="G86" s="76" t="s">
        <v>200</v>
      </c>
      <c r="H86" s="76" t="s">
        <v>45</v>
      </c>
      <c r="I86" s="78">
        <v>21421255</v>
      </c>
      <c r="J86" s="87">
        <v>65</v>
      </c>
      <c r="K86" s="87">
        <v>64</v>
      </c>
      <c r="L86" s="90">
        <v>130054</v>
      </c>
      <c r="M86" s="62"/>
      <c r="O86" s="78"/>
      <c r="P86" s="78">
        <f t="shared" si="7"/>
        <v>21421255</v>
      </c>
      <c r="Q86" s="80">
        <f t="shared" si="6"/>
        <v>130054</v>
      </c>
      <c r="R86" s="81">
        <f t="shared" si="5"/>
        <v>164.71046642164023</v>
      </c>
    </row>
    <row r="87" spans="1:18" s="87" customFormat="1" ht="15">
      <c r="A87" s="76" t="s">
        <v>814</v>
      </c>
      <c r="B87" s="76" t="s">
        <v>815</v>
      </c>
      <c r="C87" s="76" t="s">
        <v>142</v>
      </c>
      <c r="D87" s="76" t="s">
        <v>4</v>
      </c>
      <c r="E87" s="76" t="s">
        <v>4</v>
      </c>
      <c r="F87" s="76" t="b">
        <v>1</v>
      </c>
      <c r="G87" s="76" t="s">
        <v>200</v>
      </c>
      <c r="H87" s="76" t="s">
        <v>45</v>
      </c>
      <c r="I87" s="78">
        <v>13820079</v>
      </c>
      <c r="J87" s="87">
        <v>39</v>
      </c>
      <c r="K87" s="87">
        <v>38</v>
      </c>
      <c r="L87" s="90">
        <v>49320</v>
      </c>
      <c r="M87" s="62"/>
      <c r="O87" s="78"/>
      <c r="P87" s="78">
        <f t="shared" si="7"/>
        <v>13820079</v>
      </c>
      <c r="Q87" s="80">
        <f t="shared" si="6"/>
        <v>49320</v>
      </c>
      <c r="R87" s="81">
        <f t="shared" si="5"/>
        <v>280.2124695863747</v>
      </c>
    </row>
    <row r="88" spans="1:18" s="87" customFormat="1" ht="15">
      <c r="A88" s="76" t="s">
        <v>818</v>
      </c>
      <c r="B88" s="76" t="s">
        <v>819</v>
      </c>
      <c r="C88" s="76" t="s">
        <v>4</v>
      </c>
      <c r="D88" s="76" t="s">
        <v>4</v>
      </c>
      <c r="E88" s="76" t="s">
        <v>4</v>
      </c>
      <c r="F88" s="76" t="b">
        <v>1</v>
      </c>
      <c r="G88" s="76" t="s">
        <v>200</v>
      </c>
      <c r="H88" s="76" t="s">
        <v>45</v>
      </c>
      <c r="I88" s="78">
        <v>24264829</v>
      </c>
      <c r="J88" s="87">
        <v>49</v>
      </c>
      <c r="K88" s="87">
        <v>48</v>
      </c>
      <c r="L88" s="90">
        <v>38000</v>
      </c>
      <c r="M88" s="62"/>
      <c r="O88" s="78"/>
      <c r="P88" s="78">
        <f t="shared" si="7"/>
        <v>24264829</v>
      </c>
      <c r="Q88" s="80">
        <f t="shared" si="6"/>
        <v>38000</v>
      </c>
      <c r="R88" s="81">
        <f t="shared" si="5"/>
        <v>638.5481315789474</v>
      </c>
    </row>
    <row r="89" spans="1:18" s="87" customFormat="1" ht="15">
      <c r="A89" s="76" t="s">
        <v>820</v>
      </c>
      <c r="B89" s="76" t="s">
        <v>821</v>
      </c>
      <c r="C89" s="76" t="s">
        <v>4</v>
      </c>
      <c r="D89" s="76" t="s">
        <v>4</v>
      </c>
      <c r="E89" s="76" t="s">
        <v>4</v>
      </c>
      <c r="F89" s="76" t="b">
        <v>1</v>
      </c>
      <c r="G89" s="76" t="s">
        <v>200</v>
      </c>
      <c r="H89" s="76" t="s">
        <v>45</v>
      </c>
      <c r="I89" s="78">
        <v>18025977</v>
      </c>
      <c r="J89" s="87">
        <v>42</v>
      </c>
      <c r="K89" s="87">
        <v>41</v>
      </c>
      <c r="L89" s="90">
        <v>45915</v>
      </c>
      <c r="M89" s="62"/>
      <c r="O89" s="78"/>
      <c r="P89" s="78">
        <f t="shared" si="7"/>
        <v>18025977</v>
      </c>
      <c r="Q89" s="80">
        <f t="shared" si="6"/>
        <v>45915</v>
      </c>
      <c r="R89" s="81">
        <f t="shared" si="5"/>
        <v>392.59451159751717</v>
      </c>
    </row>
    <row r="90" spans="1:18" s="87" customFormat="1" ht="15">
      <c r="A90" s="76" t="s">
        <v>830</v>
      </c>
      <c r="B90" s="76" t="s">
        <v>831</v>
      </c>
      <c r="C90" s="76" t="s">
        <v>4</v>
      </c>
      <c r="D90" s="76" t="s">
        <v>4</v>
      </c>
      <c r="E90" s="76" t="s">
        <v>4</v>
      </c>
      <c r="F90" s="76" t="b">
        <v>1</v>
      </c>
      <c r="G90" s="76" t="s">
        <v>200</v>
      </c>
      <c r="H90" s="76" t="s">
        <v>45</v>
      </c>
      <c r="I90" s="78">
        <v>28613941</v>
      </c>
      <c r="J90" s="87">
        <v>64</v>
      </c>
      <c r="K90" s="87">
        <v>62</v>
      </c>
      <c r="L90" s="90">
        <v>80247</v>
      </c>
      <c r="M90" s="62"/>
      <c r="O90" s="78"/>
      <c r="P90" s="78">
        <f t="shared" si="7"/>
        <v>28613941</v>
      </c>
      <c r="Q90" s="80">
        <f t="shared" si="6"/>
        <v>80247</v>
      </c>
      <c r="R90" s="81">
        <f t="shared" si="5"/>
        <v>356.57334230563134</v>
      </c>
    </row>
    <row r="91" spans="1:19" s="87" customFormat="1" ht="15">
      <c r="A91" s="93" t="s">
        <v>832</v>
      </c>
      <c r="B91" s="76" t="s">
        <v>833</v>
      </c>
      <c r="C91" s="76" t="s">
        <v>229</v>
      </c>
      <c r="D91" s="76" t="s">
        <v>4</v>
      </c>
      <c r="E91" s="76" t="s">
        <v>4</v>
      </c>
      <c r="F91" s="76" t="b">
        <v>1</v>
      </c>
      <c r="G91" s="76" t="s">
        <v>200</v>
      </c>
      <c r="H91" s="94" t="s">
        <v>45</v>
      </c>
      <c r="I91" s="95">
        <v>19566571</v>
      </c>
      <c r="J91" s="87">
        <v>33</v>
      </c>
      <c r="K91" s="87">
        <v>33</v>
      </c>
      <c r="L91" s="90">
        <v>60289</v>
      </c>
      <c r="M91" s="62"/>
      <c r="O91" s="78"/>
      <c r="P91" s="78">
        <f t="shared" si="7"/>
        <v>19566571</v>
      </c>
      <c r="Q91" s="80">
        <f t="shared" si="6"/>
        <v>60289</v>
      </c>
      <c r="R91" s="81">
        <f t="shared" si="5"/>
        <v>324.5462853920284</v>
      </c>
      <c r="S91" s="87" t="s">
        <v>834</v>
      </c>
    </row>
    <row r="92" spans="1:18" s="87" customFormat="1" ht="15">
      <c r="A92" s="93" t="s">
        <v>846</v>
      </c>
      <c r="B92" s="76" t="s">
        <v>847</v>
      </c>
      <c r="C92" s="76" t="s">
        <v>4</v>
      </c>
      <c r="D92" s="76" t="s">
        <v>4</v>
      </c>
      <c r="E92" s="76" t="s">
        <v>4</v>
      </c>
      <c r="F92" s="76" t="b">
        <v>1</v>
      </c>
      <c r="G92" s="76" t="s">
        <v>200</v>
      </c>
      <c r="H92" s="94" t="s">
        <v>45</v>
      </c>
      <c r="I92" s="95">
        <v>27576390</v>
      </c>
      <c r="J92" s="87">
        <v>108</v>
      </c>
      <c r="K92" s="87">
        <v>107</v>
      </c>
      <c r="L92" s="90">
        <v>86830</v>
      </c>
      <c r="M92" s="62"/>
      <c r="O92" s="78"/>
      <c r="P92" s="78">
        <f t="shared" si="7"/>
        <v>27576390</v>
      </c>
      <c r="Q92" s="80">
        <f t="shared" si="6"/>
        <v>86830</v>
      </c>
      <c r="R92" s="81">
        <f t="shared" si="5"/>
        <v>317.59057929287115</v>
      </c>
    </row>
    <row r="93" spans="1:18" s="87" customFormat="1" ht="15">
      <c r="A93" s="93" t="s">
        <v>848</v>
      </c>
      <c r="B93" s="76" t="s">
        <v>849</v>
      </c>
      <c r="C93" s="76" t="s">
        <v>4</v>
      </c>
      <c r="D93" s="76" t="s">
        <v>4</v>
      </c>
      <c r="E93" s="76" t="s">
        <v>4</v>
      </c>
      <c r="F93" s="76" t="b">
        <v>1</v>
      </c>
      <c r="G93" s="76" t="s">
        <v>200</v>
      </c>
      <c r="H93" s="94" t="s">
        <v>45</v>
      </c>
      <c r="I93" s="95">
        <v>30099692</v>
      </c>
      <c r="J93" s="87">
        <v>85</v>
      </c>
      <c r="K93" s="87">
        <v>84</v>
      </c>
      <c r="L93" s="90">
        <v>116970</v>
      </c>
      <c r="M93" s="62"/>
      <c r="O93" s="78"/>
      <c r="P93" s="78">
        <f t="shared" si="7"/>
        <v>30099692</v>
      </c>
      <c r="Q93" s="80">
        <f t="shared" si="6"/>
        <v>116970</v>
      </c>
      <c r="R93" s="81">
        <f t="shared" si="5"/>
        <v>257.3283064033513</v>
      </c>
    </row>
    <row r="94" spans="1:18" s="87" customFormat="1" ht="15">
      <c r="A94" s="93" t="s">
        <v>868</v>
      </c>
      <c r="B94" s="76" t="s">
        <v>869</v>
      </c>
      <c r="C94" s="76" t="s">
        <v>870</v>
      </c>
      <c r="D94" s="76" t="s">
        <v>4</v>
      </c>
      <c r="E94" s="76" t="s">
        <v>4</v>
      </c>
      <c r="F94" s="76" t="b">
        <v>1</v>
      </c>
      <c r="G94" s="76" t="s">
        <v>200</v>
      </c>
      <c r="H94" s="94" t="s">
        <v>45</v>
      </c>
      <c r="I94" s="95">
        <v>22702632</v>
      </c>
      <c r="J94" s="87">
        <v>99</v>
      </c>
      <c r="K94" s="87">
        <v>98</v>
      </c>
      <c r="L94" s="90">
        <v>149903</v>
      </c>
      <c r="M94" s="62"/>
      <c r="O94" s="78"/>
      <c r="P94" s="78">
        <f t="shared" si="7"/>
        <v>22702632</v>
      </c>
      <c r="Q94" s="80">
        <f t="shared" si="6"/>
        <v>149903</v>
      </c>
      <c r="R94" s="81">
        <f t="shared" si="5"/>
        <v>151.44881690159636</v>
      </c>
    </row>
    <row r="95" spans="1:18" s="87" customFormat="1" ht="15">
      <c r="A95" s="93" t="s">
        <v>871</v>
      </c>
      <c r="B95" s="76" t="s">
        <v>872</v>
      </c>
      <c r="C95" s="76" t="s">
        <v>873</v>
      </c>
      <c r="D95" s="76" t="s">
        <v>4</v>
      </c>
      <c r="E95" s="76" t="s">
        <v>4</v>
      </c>
      <c r="F95" s="76" t="b">
        <v>1</v>
      </c>
      <c r="G95" s="76" t="s">
        <v>200</v>
      </c>
      <c r="H95" s="94" t="s">
        <v>45</v>
      </c>
      <c r="I95" s="95">
        <v>23985029</v>
      </c>
      <c r="J95" s="87">
        <v>33</v>
      </c>
      <c r="K95" s="87">
        <v>20</v>
      </c>
      <c r="L95" s="90">
        <v>107085</v>
      </c>
      <c r="M95" s="62"/>
      <c r="O95" s="78"/>
      <c r="P95" s="78">
        <f t="shared" si="7"/>
        <v>23985029</v>
      </c>
      <c r="Q95" s="80">
        <f t="shared" si="6"/>
        <v>107085</v>
      </c>
      <c r="R95" s="81">
        <f t="shared" si="5"/>
        <v>223.98122052575056</v>
      </c>
    </row>
    <row r="96" spans="1:18" s="87" customFormat="1" ht="15">
      <c r="A96" s="93" t="s">
        <v>874</v>
      </c>
      <c r="B96" s="76" t="s">
        <v>875</v>
      </c>
      <c r="C96" s="76" t="s">
        <v>876</v>
      </c>
      <c r="D96" s="76" t="s">
        <v>4</v>
      </c>
      <c r="E96" s="76" t="s">
        <v>4</v>
      </c>
      <c r="F96" s="76" t="b">
        <v>1</v>
      </c>
      <c r="G96" s="76" t="s">
        <v>200</v>
      </c>
      <c r="H96" s="94" t="s">
        <v>45</v>
      </c>
      <c r="I96" s="95">
        <v>9271910</v>
      </c>
      <c r="J96" s="87">
        <v>21</v>
      </c>
      <c r="K96" s="87">
        <v>20</v>
      </c>
      <c r="L96" s="90">
        <v>44833</v>
      </c>
      <c r="M96" s="62"/>
      <c r="O96" s="78"/>
      <c r="P96" s="78">
        <f t="shared" si="7"/>
        <v>9271910</v>
      </c>
      <c r="Q96" s="80">
        <f t="shared" si="6"/>
        <v>44833</v>
      </c>
      <c r="R96" s="81">
        <f t="shared" si="5"/>
        <v>206.80993910735396</v>
      </c>
    </row>
    <row r="97" spans="1:18" s="87" customFormat="1" ht="15">
      <c r="A97" s="93" t="s">
        <v>916</v>
      </c>
      <c r="B97" s="76" t="s">
        <v>917</v>
      </c>
      <c r="C97" s="76" t="s">
        <v>4</v>
      </c>
      <c r="D97" s="76" t="s">
        <v>4</v>
      </c>
      <c r="E97" s="76" t="s">
        <v>4</v>
      </c>
      <c r="F97" s="76" t="b">
        <v>1</v>
      </c>
      <c r="G97" s="76" t="s">
        <v>200</v>
      </c>
      <c r="H97" s="94" t="s">
        <v>45</v>
      </c>
      <c r="I97" s="95">
        <v>36122665</v>
      </c>
      <c r="J97" s="87">
        <v>102</v>
      </c>
      <c r="K97" s="87">
        <v>100</v>
      </c>
      <c r="L97" s="90">
        <v>64097</v>
      </c>
      <c r="M97" s="62"/>
      <c r="O97" s="78"/>
      <c r="P97" s="78">
        <f t="shared" si="7"/>
        <v>36122665</v>
      </c>
      <c r="Q97" s="80">
        <f t="shared" si="6"/>
        <v>64097</v>
      </c>
      <c r="R97" s="81">
        <f t="shared" si="5"/>
        <v>563.5624912242382</v>
      </c>
    </row>
    <row r="98" spans="1:19" s="87" customFormat="1" ht="15">
      <c r="A98" s="93"/>
      <c r="B98" s="76"/>
      <c r="C98" s="76"/>
      <c r="D98" s="76"/>
      <c r="E98" s="76"/>
      <c r="F98" s="76"/>
      <c r="G98" s="76"/>
      <c r="H98" s="94"/>
      <c r="I98" s="95"/>
      <c r="L98" s="62"/>
      <c r="M98" s="62"/>
      <c r="O98" s="91"/>
      <c r="P98" s="91">
        <f>SUM(P2:P97)</f>
        <v>2008459924</v>
      </c>
      <c r="Q98" s="92">
        <f>SUM(Q2:Q97)</f>
        <v>7432963</v>
      </c>
      <c r="R98" s="85">
        <f t="shared" si="5"/>
        <v>270.2098643569193</v>
      </c>
      <c r="S98" s="103" t="s">
        <v>920</v>
      </c>
    </row>
    <row r="99" spans="1:19" ht="15">
      <c r="A99" s="93"/>
      <c r="B99" s="76"/>
      <c r="C99" s="76"/>
      <c r="D99" s="76"/>
      <c r="E99" s="76"/>
      <c r="F99" s="76"/>
      <c r="G99" s="76"/>
      <c r="H99" s="94"/>
      <c r="I99" s="95"/>
      <c r="O99" s="91"/>
      <c r="R99" s="85"/>
      <c r="S99" s="86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4" r:id="rId1"/>
  <headerFooter alignWithMargins="0">
    <oddHeader>&amp;CCALIFORNIA TAX CREDIT ALLOCATION COMMITTEE
PRELIMINARY GEOGRAPHIC APPORTIONMENT UPDATE
HOUSING COST FACTOR DATASET
9% AWARDED NEW CONSTRUCTION PROJECTS
LOS ANGELES COUNTY
2006 - 2011 ROUND 1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47.8515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97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3" width="12.14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1.140625" style="78" customWidth="1"/>
    <col min="20" max="20" width="28.28125" style="58" customWidth="1"/>
    <col min="21" max="16384" width="9.140625" style="58" customWidth="1"/>
  </cols>
  <sheetData>
    <row r="1" spans="1:21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41" t="s">
        <v>948</v>
      </c>
      <c r="T1" s="65" t="s">
        <v>67</v>
      </c>
      <c r="U1" s="100"/>
    </row>
    <row r="2" spans="1:19" ht="15">
      <c r="A2" s="76" t="s">
        <v>216</v>
      </c>
      <c r="B2" s="76" t="s">
        <v>217</v>
      </c>
      <c r="C2" s="76" t="s">
        <v>19</v>
      </c>
      <c r="D2" s="76" t="s">
        <v>19</v>
      </c>
      <c r="E2" s="76" t="s">
        <v>84</v>
      </c>
      <c r="F2" s="76" t="b">
        <v>1</v>
      </c>
      <c r="G2" s="76" t="s">
        <v>71</v>
      </c>
      <c r="H2" s="76" t="s">
        <v>45</v>
      </c>
      <c r="I2" s="78">
        <v>12589030</v>
      </c>
      <c r="J2" s="60">
        <v>69</v>
      </c>
      <c r="K2" s="60">
        <v>68</v>
      </c>
      <c r="L2" s="70">
        <v>73599</v>
      </c>
      <c r="O2" s="78">
        <v>12352915</v>
      </c>
      <c r="P2" s="78">
        <f aca="true" t="shared" si="0" ref="P2:P14">IF(O2&gt;0,O2,I2)</f>
        <v>12352915</v>
      </c>
      <c r="Q2" s="80">
        <f aca="true" t="shared" si="1" ref="Q2:Q14">IF(M2&gt;0,M2,L2)</f>
        <v>73599</v>
      </c>
      <c r="R2" s="81">
        <f aca="true" t="shared" si="2" ref="R2:R26">P2/Q2</f>
        <v>167.84079946738407</v>
      </c>
      <c r="S2" s="81"/>
    </row>
    <row r="3" spans="1:19" s="87" customFormat="1" ht="15">
      <c r="A3" s="76" t="s">
        <v>269</v>
      </c>
      <c r="B3" s="76" t="s">
        <v>270</v>
      </c>
      <c r="C3" s="76" t="s">
        <v>271</v>
      </c>
      <c r="D3" s="76" t="s">
        <v>19</v>
      </c>
      <c r="E3" s="76" t="s">
        <v>84</v>
      </c>
      <c r="F3" s="76" t="b">
        <v>1</v>
      </c>
      <c r="G3" s="76" t="s">
        <v>71</v>
      </c>
      <c r="H3" s="76" t="s">
        <v>45</v>
      </c>
      <c r="I3" s="78">
        <v>10214757</v>
      </c>
      <c r="J3" s="60">
        <v>47</v>
      </c>
      <c r="K3" s="60">
        <v>46</v>
      </c>
      <c r="L3" s="70">
        <v>46834</v>
      </c>
      <c r="M3" s="62"/>
      <c r="O3" s="78">
        <v>10390826</v>
      </c>
      <c r="P3" s="78">
        <f t="shared" si="0"/>
        <v>10390826</v>
      </c>
      <c r="Q3" s="80">
        <f t="shared" si="1"/>
        <v>46834</v>
      </c>
      <c r="R3" s="81">
        <f t="shared" si="2"/>
        <v>221.86501259768545</v>
      </c>
      <c r="S3" s="81"/>
    </row>
    <row r="4" spans="1:19" s="87" customFormat="1" ht="15">
      <c r="A4" s="76" t="s">
        <v>291</v>
      </c>
      <c r="B4" s="76" t="s">
        <v>292</v>
      </c>
      <c r="C4" s="76" t="s">
        <v>19</v>
      </c>
      <c r="D4" s="76" t="s">
        <v>19</v>
      </c>
      <c r="E4" s="76" t="s">
        <v>84</v>
      </c>
      <c r="F4" s="76" t="b">
        <v>1</v>
      </c>
      <c r="G4" s="76" t="s">
        <v>71</v>
      </c>
      <c r="H4" s="76" t="s">
        <v>45</v>
      </c>
      <c r="I4" s="78">
        <v>23636000</v>
      </c>
      <c r="J4" s="60">
        <v>80</v>
      </c>
      <c r="K4" s="60">
        <v>78</v>
      </c>
      <c r="L4" s="70">
        <v>117039</v>
      </c>
      <c r="M4" s="62"/>
      <c r="O4" s="78">
        <v>24124306</v>
      </c>
      <c r="P4" s="78">
        <f t="shared" si="0"/>
        <v>24124306</v>
      </c>
      <c r="Q4" s="80">
        <f t="shared" si="1"/>
        <v>117039</v>
      </c>
      <c r="R4" s="81">
        <f t="shared" si="2"/>
        <v>206.1219422585634</v>
      </c>
      <c r="S4" s="81"/>
    </row>
    <row r="5" spans="1:19" s="87" customFormat="1" ht="15">
      <c r="A5" s="76" t="s">
        <v>293</v>
      </c>
      <c r="B5" s="76" t="s">
        <v>294</v>
      </c>
      <c r="C5" s="76" t="s">
        <v>295</v>
      </c>
      <c r="D5" s="76" t="s">
        <v>19</v>
      </c>
      <c r="E5" s="76" t="s">
        <v>84</v>
      </c>
      <c r="F5" s="76" t="b">
        <v>1</v>
      </c>
      <c r="G5" s="76" t="s">
        <v>71</v>
      </c>
      <c r="H5" s="76" t="s">
        <v>45</v>
      </c>
      <c r="I5" s="78">
        <v>16327791</v>
      </c>
      <c r="J5" s="60">
        <v>81</v>
      </c>
      <c r="K5" s="60">
        <v>80</v>
      </c>
      <c r="L5" s="70">
        <v>107300</v>
      </c>
      <c r="M5" s="62"/>
      <c r="O5" s="78">
        <v>15773133</v>
      </c>
      <c r="P5" s="78">
        <f t="shared" si="0"/>
        <v>15773133</v>
      </c>
      <c r="Q5" s="80">
        <f t="shared" si="1"/>
        <v>107300</v>
      </c>
      <c r="R5" s="81">
        <f t="shared" si="2"/>
        <v>147.00030754892825</v>
      </c>
      <c r="S5" s="81"/>
    </row>
    <row r="6" spans="1:19" s="87" customFormat="1" ht="15">
      <c r="A6" s="76" t="s">
        <v>356</v>
      </c>
      <c r="B6" s="76" t="s">
        <v>357</v>
      </c>
      <c r="C6" s="76" t="s">
        <v>19</v>
      </c>
      <c r="D6" s="76" t="s">
        <v>19</v>
      </c>
      <c r="E6" s="76" t="s">
        <v>84</v>
      </c>
      <c r="F6" s="76" t="b">
        <v>1</v>
      </c>
      <c r="G6" s="76" t="s">
        <v>71</v>
      </c>
      <c r="H6" s="76" t="s">
        <v>45</v>
      </c>
      <c r="I6" s="78">
        <v>26250000</v>
      </c>
      <c r="J6" s="60">
        <v>74</v>
      </c>
      <c r="K6" s="60">
        <v>72</v>
      </c>
      <c r="L6" s="70">
        <v>237719</v>
      </c>
      <c r="M6" s="62"/>
      <c r="O6" s="78">
        <v>24904253</v>
      </c>
      <c r="P6" s="78">
        <f t="shared" si="0"/>
        <v>24904253</v>
      </c>
      <c r="Q6" s="80">
        <f t="shared" si="1"/>
        <v>237719</v>
      </c>
      <c r="R6" s="81">
        <f t="shared" si="2"/>
        <v>104.76340974007127</v>
      </c>
      <c r="S6" s="81"/>
    </row>
    <row r="7" spans="1:19" s="87" customFormat="1" ht="15">
      <c r="A7" s="76" t="s">
        <v>515</v>
      </c>
      <c r="B7" s="76" t="s">
        <v>516</v>
      </c>
      <c r="C7" s="76" t="s">
        <v>517</v>
      </c>
      <c r="D7" s="76" t="s">
        <v>19</v>
      </c>
      <c r="E7" s="76" t="s">
        <v>84</v>
      </c>
      <c r="F7" s="76" t="b">
        <v>1</v>
      </c>
      <c r="G7" s="76" t="s">
        <v>200</v>
      </c>
      <c r="H7" s="76" t="s">
        <v>45</v>
      </c>
      <c r="I7" s="78">
        <v>14829087</v>
      </c>
      <c r="J7" s="87">
        <v>81</v>
      </c>
      <c r="K7" s="87">
        <v>80</v>
      </c>
      <c r="L7" s="90">
        <v>83019</v>
      </c>
      <c r="M7" s="62"/>
      <c r="O7" s="78"/>
      <c r="P7" s="78">
        <f t="shared" si="0"/>
        <v>14829087</v>
      </c>
      <c r="Q7" s="80">
        <f t="shared" si="1"/>
        <v>83019</v>
      </c>
      <c r="R7" s="81">
        <f t="shared" si="2"/>
        <v>178.62280923643985</v>
      </c>
      <c r="S7" s="81"/>
    </row>
    <row r="8" spans="1:19" s="87" customFormat="1" ht="15">
      <c r="A8" s="76" t="s">
        <v>536</v>
      </c>
      <c r="B8" s="76" t="s">
        <v>537</v>
      </c>
      <c r="C8" s="76" t="s">
        <v>538</v>
      </c>
      <c r="D8" s="76" t="s">
        <v>19</v>
      </c>
      <c r="E8" s="76" t="s">
        <v>84</v>
      </c>
      <c r="F8" s="76" t="b">
        <v>1</v>
      </c>
      <c r="G8" s="76" t="s">
        <v>71</v>
      </c>
      <c r="H8" s="76" t="s">
        <v>45</v>
      </c>
      <c r="I8" s="78">
        <v>5027802</v>
      </c>
      <c r="J8" s="87">
        <v>20</v>
      </c>
      <c r="K8" s="87">
        <v>20</v>
      </c>
      <c r="L8" s="90">
        <v>13556</v>
      </c>
      <c r="M8" s="62"/>
      <c r="O8" s="78">
        <v>4166724</v>
      </c>
      <c r="P8" s="78">
        <f t="shared" si="0"/>
        <v>4166724</v>
      </c>
      <c r="Q8" s="80">
        <f t="shared" si="1"/>
        <v>13556</v>
      </c>
      <c r="R8" s="81">
        <f t="shared" si="2"/>
        <v>307.37120094423136</v>
      </c>
      <c r="S8" s="81"/>
    </row>
    <row r="9" spans="1:19" s="87" customFormat="1" ht="15">
      <c r="A9" s="76" t="s">
        <v>575</v>
      </c>
      <c r="B9" s="76" t="s">
        <v>576</v>
      </c>
      <c r="C9" s="76" t="s">
        <v>19</v>
      </c>
      <c r="D9" s="76" t="s">
        <v>19</v>
      </c>
      <c r="E9" s="76" t="s">
        <v>84</v>
      </c>
      <c r="F9" s="76" t="b">
        <v>1</v>
      </c>
      <c r="G9" s="76" t="s">
        <v>200</v>
      </c>
      <c r="H9" s="76" t="s">
        <v>45</v>
      </c>
      <c r="I9" s="78">
        <v>42618986</v>
      </c>
      <c r="J9" s="87">
        <v>215</v>
      </c>
      <c r="K9" s="87">
        <v>213</v>
      </c>
      <c r="L9" s="90">
        <v>193913</v>
      </c>
      <c r="M9" s="62"/>
      <c r="O9" s="78"/>
      <c r="P9" s="78">
        <f t="shared" si="0"/>
        <v>42618986</v>
      </c>
      <c r="Q9" s="80">
        <f t="shared" si="1"/>
        <v>193913</v>
      </c>
      <c r="R9" s="81">
        <f t="shared" si="2"/>
        <v>219.7840577991161</v>
      </c>
      <c r="S9" s="81"/>
    </row>
    <row r="10" spans="1:19" s="87" customFormat="1" ht="15">
      <c r="A10" s="76" t="s">
        <v>596</v>
      </c>
      <c r="B10" s="76" t="s">
        <v>597</v>
      </c>
      <c r="C10" s="76" t="s">
        <v>19</v>
      </c>
      <c r="D10" s="76" t="s">
        <v>19</v>
      </c>
      <c r="E10" s="76" t="s">
        <v>84</v>
      </c>
      <c r="F10" s="76" t="b">
        <v>1</v>
      </c>
      <c r="G10" s="76" t="s">
        <v>71</v>
      </c>
      <c r="H10" s="76" t="s">
        <v>45</v>
      </c>
      <c r="I10" s="78">
        <v>8518826</v>
      </c>
      <c r="J10" s="87">
        <v>50</v>
      </c>
      <c r="K10" s="87">
        <v>49</v>
      </c>
      <c r="L10" s="90">
        <v>47731</v>
      </c>
      <c r="M10" s="62"/>
      <c r="O10" s="78"/>
      <c r="P10" s="78">
        <f t="shared" si="0"/>
        <v>8518826</v>
      </c>
      <c r="Q10" s="80">
        <f t="shared" si="1"/>
        <v>47731</v>
      </c>
      <c r="R10" s="81">
        <f t="shared" si="2"/>
        <v>178.4757495128952</v>
      </c>
      <c r="S10" s="81"/>
    </row>
    <row r="11" spans="1:19" s="87" customFormat="1" ht="15">
      <c r="A11" s="76" t="s">
        <v>652</v>
      </c>
      <c r="B11" s="76" t="s">
        <v>653</v>
      </c>
      <c r="C11" s="76" t="s">
        <v>538</v>
      </c>
      <c r="D11" s="76" t="s">
        <v>19</v>
      </c>
      <c r="E11" s="76" t="s">
        <v>84</v>
      </c>
      <c r="F11" s="76" t="b">
        <v>1</v>
      </c>
      <c r="G11" s="76" t="s">
        <v>200</v>
      </c>
      <c r="H11" s="76" t="s">
        <v>45</v>
      </c>
      <c r="I11" s="78">
        <v>4450205</v>
      </c>
      <c r="J11" s="87">
        <v>16</v>
      </c>
      <c r="K11" s="87">
        <v>15</v>
      </c>
      <c r="L11" s="90">
        <v>22315</v>
      </c>
      <c r="M11" s="62"/>
      <c r="O11" s="78"/>
      <c r="P11" s="78">
        <f t="shared" si="0"/>
        <v>4450205</v>
      </c>
      <c r="Q11" s="80">
        <f t="shared" si="1"/>
        <v>22315</v>
      </c>
      <c r="R11" s="81">
        <f t="shared" si="2"/>
        <v>199.42661886623347</v>
      </c>
      <c r="S11" s="81"/>
    </row>
    <row r="12" spans="1:19" s="87" customFormat="1" ht="15">
      <c r="A12" s="93" t="s">
        <v>877</v>
      </c>
      <c r="B12" s="76" t="s">
        <v>878</v>
      </c>
      <c r="C12" s="76" t="s">
        <v>538</v>
      </c>
      <c r="D12" s="76" t="s">
        <v>19</v>
      </c>
      <c r="E12" s="76" t="s">
        <v>84</v>
      </c>
      <c r="F12" s="76" t="b">
        <v>1</v>
      </c>
      <c r="G12" s="76" t="s">
        <v>200</v>
      </c>
      <c r="H12" s="94" t="s">
        <v>45</v>
      </c>
      <c r="I12" s="95">
        <v>10356112</v>
      </c>
      <c r="J12" s="87">
        <v>69</v>
      </c>
      <c r="K12" s="87">
        <v>68</v>
      </c>
      <c r="L12" s="90">
        <v>72801</v>
      </c>
      <c r="M12" s="62"/>
      <c r="O12" s="78"/>
      <c r="P12" s="78">
        <f t="shared" si="0"/>
        <v>10356112</v>
      </c>
      <c r="Q12" s="80">
        <f t="shared" si="1"/>
        <v>72801</v>
      </c>
      <c r="R12" s="81">
        <f t="shared" si="2"/>
        <v>142.2523316987404</v>
      </c>
      <c r="S12" s="81"/>
    </row>
    <row r="13" spans="1:19" s="87" customFormat="1" ht="15">
      <c r="A13" s="93" t="s">
        <v>879</v>
      </c>
      <c r="B13" s="76" t="s">
        <v>880</v>
      </c>
      <c r="C13" s="76" t="s">
        <v>19</v>
      </c>
      <c r="D13" s="76" t="s">
        <v>19</v>
      </c>
      <c r="E13" s="76" t="s">
        <v>837</v>
      </c>
      <c r="F13" s="76" t="b">
        <v>1</v>
      </c>
      <c r="G13" s="76" t="s">
        <v>200</v>
      </c>
      <c r="H13" s="94" t="s">
        <v>45</v>
      </c>
      <c r="I13" s="95">
        <v>11127131</v>
      </c>
      <c r="J13" s="87">
        <v>70</v>
      </c>
      <c r="K13" s="87">
        <v>69</v>
      </c>
      <c r="L13" s="90">
        <v>25714</v>
      </c>
      <c r="M13" s="62"/>
      <c r="O13" s="78"/>
      <c r="P13" s="78">
        <f t="shared" si="0"/>
        <v>11127131</v>
      </c>
      <c r="Q13" s="80">
        <f t="shared" si="1"/>
        <v>25714</v>
      </c>
      <c r="R13" s="81">
        <f t="shared" si="2"/>
        <v>432.72656918410206</v>
      </c>
      <c r="S13" s="81"/>
    </row>
    <row r="14" spans="1:19" s="87" customFormat="1" ht="15">
      <c r="A14" s="93" t="s">
        <v>908</v>
      </c>
      <c r="B14" s="76" t="s">
        <v>909</v>
      </c>
      <c r="C14" s="76" t="s">
        <v>517</v>
      </c>
      <c r="D14" s="76" t="s">
        <v>19</v>
      </c>
      <c r="E14" s="76" t="s">
        <v>837</v>
      </c>
      <c r="F14" s="76" t="b">
        <v>1</v>
      </c>
      <c r="G14" s="76" t="s">
        <v>200</v>
      </c>
      <c r="H14" s="94" t="s">
        <v>45</v>
      </c>
      <c r="I14" s="95">
        <v>14142841</v>
      </c>
      <c r="J14" s="87">
        <v>66</v>
      </c>
      <c r="K14" s="87">
        <v>65</v>
      </c>
      <c r="L14" s="90">
        <v>70198</v>
      </c>
      <c r="M14" s="62"/>
      <c r="O14" s="78"/>
      <c r="P14" s="78">
        <f t="shared" si="0"/>
        <v>14142841</v>
      </c>
      <c r="Q14" s="80">
        <f t="shared" si="1"/>
        <v>70198</v>
      </c>
      <c r="R14" s="81">
        <f t="shared" si="2"/>
        <v>201.47071141627967</v>
      </c>
      <c r="S14" s="81"/>
    </row>
    <row r="15" spans="1:19" s="87" customFormat="1" ht="15">
      <c r="A15" s="93"/>
      <c r="B15" s="76"/>
      <c r="C15" s="76"/>
      <c r="D15" s="76"/>
      <c r="E15" s="76"/>
      <c r="F15" s="76"/>
      <c r="G15" s="76"/>
      <c r="H15" s="94"/>
      <c r="I15" s="95"/>
      <c r="L15" s="90"/>
      <c r="M15" s="62"/>
      <c r="O15" s="78"/>
      <c r="P15" s="91">
        <f>SUM(P2:P14)</f>
        <v>197755345</v>
      </c>
      <c r="Q15" s="92">
        <f>SUM(Q2:Q14)</f>
        <v>1111738</v>
      </c>
      <c r="R15" s="85">
        <f t="shared" si="2"/>
        <v>177.87945091379444</v>
      </c>
      <c r="S15" s="85"/>
    </row>
    <row r="16" spans="1:19" s="87" customFormat="1" ht="15">
      <c r="A16" s="93"/>
      <c r="B16" s="76"/>
      <c r="C16" s="76"/>
      <c r="D16" s="76"/>
      <c r="E16" s="76"/>
      <c r="F16" s="76"/>
      <c r="G16" s="76"/>
      <c r="H16" s="94"/>
      <c r="I16" s="95"/>
      <c r="L16" s="90"/>
      <c r="M16" s="62"/>
      <c r="O16" s="78"/>
      <c r="P16" s="78"/>
      <c r="Q16" s="78"/>
      <c r="R16" s="81"/>
      <c r="S16" s="81"/>
    </row>
    <row r="17" spans="1:19" s="87" customFormat="1" ht="14.25" customHeight="1">
      <c r="A17" s="76" t="s">
        <v>193</v>
      </c>
      <c r="B17" s="76" t="s">
        <v>194</v>
      </c>
      <c r="C17" s="76" t="s">
        <v>195</v>
      </c>
      <c r="D17" s="76" t="s">
        <v>22</v>
      </c>
      <c r="E17" s="76" t="s">
        <v>84</v>
      </c>
      <c r="F17" s="76" t="b">
        <v>1</v>
      </c>
      <c r="G17" s="76" t="s">
        <v>71</v>
      </c>
      <c r="H17" s="76" t="s">
        <v>45</v>
      </c>
      <c r="I17" s="78">
        <v>13845442</v>
      </c>
      <c r="J17" s="60">
        <v>73</v>
      </c>
      <c r="K17" s="60">
        <v>72</v>
      </c>
      <c r="L17" s="70">
        <v>78804</v>
      </c>
      <c r="M17" s="62"/>
      <c r="O17" s="78">
        <v>12635633</v>
      </c>
      <c r="P17" s="78">
        <f aca="true" t="shared" si="3" ref="P17:P36">IF(O17&gt;0,O17,I17)</f>
        <v>12635633</v>
      </c>
      <c r="Q17" s="80">
        <f aca="true" t="shared" si="4" ref="Q17:Q36">IF(M17&gt;0,M17,L17)</f>
        <v>78804</v>
      </c>
      <c r="R17" s="81">
        <f t="shared" si="2"/>
        <v>160.3425333739404</v>
      </c>
      <c r="S17" s="81"/>
    </row>
    <row r="18" spans="1:19" s="87" customFormat="1" ht="15">
      <c r="A18" s="76" t="s">
        <v>210</v>
      </c>
      <c r="B18" s="76" t="s">
        <v>211</v>
      </c>
      <c r="C18" s="76" t="s">
        <v>195</v>
      </c>
      <c r="D18" s="76" t="s">
        <v>22</v>
      </c>
      <c r="E18" s="76" t="s">
        <v>84</v>
      </c>
      <c r="F18" s="76" t="b">
        <v>1</v>
      </c>
      <c r="G18" s="76" t="s">
        <v>71</v>
      </c>
      <c r="H18" s="76" t="s">
        <v>45</v>
      </c>
      <c r="I18" s="78">
        <v>17471822</v>
      </c>
      <c r="J18" s="60">
        <v>81</v>
      </c>
      <c r="K18" s="60">
        <v>80</v>
      </c>
      <c r="L18" s="70">
        <v>101080</v>
      </c>
      <c r="M18" s="61">
        <v>100316</v>
      </c>
      <c r="O18" s="78">
        <v>18489232</v>
      </c>
      <c r="P18" s="78">
        <f t="shared" si="3"/>
        <v>18489232</v>
      </c>
      <c r="Q18" s="80">
        <f t="shared" si="4"/>
        <v>100316</v>
      </c>
      <c r="R18" s="81">
        <f t="shared" si="2"/>
        <v>184.30990071374455</v>
      </c>
      <c r="S18" s="81"/>
    </row>
    <row r="19" spans="1:19" s="87" customFormat="1" ht="15">
      <c r="A19" s="76" t="s">
        <v>239</v>
      </c>
      <c r="B19" s="76" t="s">
        <v>240</v>
      </c>
      <c r="C19" s="76" t="s">
        <v>241</v>
      </c>
      <c r="D19" s="76" t="s">
        <v>22</v>
      </c>
      <c r="E19" s="76" t="s">
        <v>84</v>
      </c>
      <c r="F19" s="76" t="b">
        <v>1</v>
      </c>
      <c r="G19" s="76" t="s">
        <v>71</v>
      </c>
      <c r="H19" s="76" t="s">
        <v>45</v>
      </c>
      <c r="I19" s="78">
        <v>17538161</v>
      </c>
      <c r="J19" s="60">
        <v>81</v>
      </c>
      <c r="K19" s="60">
        <v>80</v>
      </c>
      <c r="L19" s="70">
        <v>83119</v>
      </c>
      <c r="M19" s="62"/>
      <c r="O19" s="78">
        <v>17964254</v>
      </c>
      <c r="P19" s="78">
        <f t="shared" si="3"/>
        <v>17964254</v>
      </c>
      <c r="Q19" s="80">
        <f t="shared" si="4"/>
        <v>83119</v>
      </c>
      <c r="R19" s="81">
        <f t="shared" si="2"/>
        <v>216.12692645484185</v>
      </c>
      <c r="S19" s="81"/>
    </row>
    <row r="20" spans="1:19" s="87" customFormat="1" ht="15">
      <c r="A20" s="76" t="s">
        <v>323</v>
      </c>
      <c r="B20" s="76" t="s">
        <v>324</v>
      </c>
      <c r="C20" s="76" t="s">
        <v>325</v>
      </c>
      <c r="D20" s="76" t="s">
        <v>22</v>
      </c>
      <c r="E20" s="76" t="s">
        <v>84</v>
      </c>
      <c r="F20" s="76" t="b">
        <v>1</v>
      </c>
      <c r="G20" s="76" t="s">
        <v>71</v>
      </c>
      <c r="H20" s="76" t="s">
        <v>45</v>
      </c>
      <c r="I20" s="78">
        <v>13643881</v>
      </c>
      <c r="J20" s="60">
        <v>44</v>
      </c>
      <c r="K20" s="60">
        <v>43</v>
      </c>
      <c r="L20" s="70">
        <v>47891</v>
      </c>
      <c r="M20" s="62"/>
      <c r="O20" s="78">
        <v>12875793</v>
      </c>
      <c r="P20" s="78">
        <f t="shared" si="3"/>
        <v>12875793</v>
      </c>
      <c r="Q20" s="80">
        <f t="shared" si="4"/>
        <v>47891</v>
      </c>
      <c r="R20" s="81">
        <f t="shared" si="2"/>
        <v>268.8562151552484</v>
      </c>
      <c r="S20" s="81"/>
    </row>
    <row r="21" spans="1:19" s="87" customFormat="1" ht="15">
      <c r="A21" s="76" t="s">
        <v>326</v>
      </c>
      <c r="B21" s="76" t="s">
        <v>327</v>
      </c>
      <c r="C21" s="76" t="s">
        <v>195</v>
      </c>
      <c r="D21" s="76" t="s">
        <v>22</v>
      </c>
      <c r="E21" s="76" t="s">
        <v>84</v>
      </c>
      <c r="F21" s="76" t="b">
        <v>1</v>
      </c>
      <c r="G21" s="76" t="s">
        <v>71</v>
      </c>
      <c r="H21" s="76" t="s">
        <v>45</v>
      </c>
      <c r="I21" s="78">
        <v>11961920</v>
      </c>
      <c r="J21" s="60">
        <v>60</v>
      </c>
      <c r="K21" s="60">
        <v>59</v>
      </c>
      <c r="L21" s="70">
        <v>55449</v>
      </c>
      <c r="M21" s="62"/>
      <c r="O21" s="78">
        <v>10654336</v>
      </c>
      <c r="P21" s="78">
        <f t="shared" si="3"/>
        <v>10654336</v>
      </c>
      <c r="Q21" s="80">
        <f t="shared" si="4"/>
        <v>55449</v>
      </c>
      <c r="R21" s="81">
        <f t="shared" si="2"/>
        <v>192.14658515031832</v>
      </c>
      <c r="S21" s="81"/>
    </row>
    <row r="22" spans="1:19" s="87" customFormat="1" ht="15">
      <c r="A22" s="76" t="s">
        <v>397</v>
      </c>
      <c r="B22" s="76" t="s">
        <v>398</v>
      </c>
      <c r="C22" s="76" t="s">
        <v>399</v>
      </c>
      <c r="D22" s="76" t="s">
        <v>22</v>
      </c>
      <c r="E22" s="76" t="s">
        <v>84</v>
      </c>
      <c r="F22" s="76" t="b">
        <v>1</v>
      </c>
      <c r="G22" s="76" t="s">
        <v>71</v>
      </c>
      <c r="H22" s="76" t="s">
        <v>45</v>
      </c>
      <c r="I22" s="78">
        <v>20456025</v>
      </c>
      <c r="J22" s="60">
        <v>81</v>
      </c>
      <c r="K22" s="60">
        <v>80</v>
      </c>
      <c r="L22" s="70">
        <v>69493</v>
      </c>
      <c r="M22" s="62"/>
      <c r="O22" s="78">
        <v>21369905</v>
      </c>
      <c r="P22" s="78">
        <f t="shared" si="3"/>
        <v>21369905</v>
      </c>
      <c r="Q22" s="80">
        <f t="shared" si="4"/>
        <v>69493</v>
      </c>
      <c r="R22" s="81">
        <f t="shared" si="2"/>
        <v>307.51161987538313</v>
      </c>
      <c r="S22" s="81"/>
    </row>
    <row r="23" spans="1:19" s="87" customFormat="1" ht="15">
      <c r="A23" s="76" t="s">
        <v>418</v>
      </c>
      <c r="B23" s="76" t="s">
        <v>419</v>
      </c>
      <c r="C23" s="76" t="s">
        <v>420</v>
      </c>
      <c r="D23" s="76" t="s">
        <v>22</v>
      </c>
      <c r="E23" s="76" t="s">
        <v>84</v>
      </c>
      <c r="F23" s="76" t="b">
        <v>1</v>
      </c>
      <c r="G23" s="76" t="s">
        <v>200</v>
      </c>
      <c r="H23" s="76" t="s">
        <v>45</v>
      </c>
      <c r="I23" s="78">
        <v>15821809</v>
      </c>
      <c r="J23" s="60">
        <v>81</v>
      </c>
      <c r="K23" s="60">
        <v>80</v>
      </c>
      <c r="L23" s="70">
        <v>87856</v>
      </c>
      <c r="M23" s="62"/>
      <c r="O23" s="78"/>
      <c r="P23" s="78">
        <f t="shared" si="3"/>
        <v>15821809</v>
      </c>
      <c r="Q23" s="80">
        <f t="shared" si="4"/>
        <v>87856</v>
      </c>
      <c r="R23" s="81">
        <f t="shared" si="2"/>
        <v>180.08797350209434</v>
      </c>
      <c r="S23" s="81"/>
    </row>
    <row r="24" spans="1:19" s="87" customFormat="1" ht="15">
      <c r="A24" s="76" t="s">
        <v>494</v>
      </c>
      <c r="B24" s="76" t="s">
        <v>495</v>
      </c>
      <c r="C24" s="76" t="s">
        <v>496</v>
      </c>
      <c r="D24" s="76" t="s">
        <v>22</v>
      </c>
      <c r="E24" s="76" t="s">
        <v>84</v>
      </c>
      <c r="F24" s="76" t="b">
        <v>1</v>
      </c>
      <c r="G24" s="76" t="s">
        <v>200</v>
      </c>
      <c r="H24" s="76" t="s">
        <v>45</v>
      </c>
      <c r="I24" s="78">
        <v>15767450</v>
      </c>
      <c r="J24" s="87">
        <v>81</v>
      </c>
      <c r="K24" s="87">
        <v>80</v>
      </c>
      <c r="L24" s="90">
        <v>85138</v>
      </c>
      <c r="M24" s="62"/>
      <c r="O24" s="78"/>
      <c r="P24" s="78">
        <f t="shared" si="3"/>
        <v>15767450</v>
      </c>
      <c r="Q24" s="80">
        <f t="shared" si="4"/>
        <v>85138</v>
      </c>
      <c r="R24" s="81">
        <f t="shared" si="2"/>
        <v>185.198736169513</v>
      </c>
      <c r="S24" s="81"/>
    </row>
    <row r="25" spans="1:19" s="87" customFormat="1" ht="15">
      <c r="A25" s="76" t="s">
        <v>499</v>
      </c>
      <c r="B25" s="76" t="s">
        <v>500</v>
      </c>
      <c r="C25" s="76" t="s">
        <v>195</v>
      </c>
      <c r="D25" s="76" t="s">
        <v>22</v>
      </c>
      <c r="E25" s="76" t="s">
        <v>84</v>
      </c>
      <c r="F25" s="76" t="b">
        <v>1</v>
      </c>
      <c r="G25" s="76" t="s">
        <v>200</v>
      </c>
      <c r="H25" s="76" t="s">
        <v>45</v>
      </c>
      <c r="I25" s="78">
        <v>14886642</v>
      </c>
      <c r="J25" s="87">
        <v>65</v>
      </c>
      <c r="K25" s="87">
        <v>64</v>
      </c>
      <c r="L25" s="90">
        <v>69716</v>
      </c>
      <c r="M25" s="62"/>
      <c r="O25" s="78"/>
      <c r="P25" s="78">
        <f t="shared" si="3"/>
        <v>14886642</v>
      </c>
      <c r="Q25" s="80">
        <f t="shared" si="4"/>
        <v>69716</v>
      </c>
      <c r="R25" s="81">
        <f t="shared" si="2"/>
        <v>213.53264673819496</v>
      </c>
      <c r="S25" s="81"/>
    </row>
    <row r="26" spans="1:19" s="87" customFormat="1" ht="15">
      <c r="A26" s="76" t="s">
        <v>501</v>
      </c>
      <c r="B26" s="76" t="s">
        <v>502</v>
      </c>
      <c r="C26" s="76" t="s">
        <v>503</v>
      </c>
      <c r="D26" s="76" t="s">
        <v>22</v>
      </c>
      <c r="E26" s="76" t="s">
        <v>84</v>
      </c>
      <c r="F26" s="76" t="b">
        <v>1</v>
      </c>
      <c r="G26" s="76" t="s">
        <v>200</v>
      </c>
      <c r="H26" s="76" t="s">
        <v>45</v>
      </c>
      <c r="I26" s="78">
        <v>13840750</v>
      </c>
      <c r="J26" s="87">
        <v>70</v>
      </c>
      <c r="K26" s="87">
        <v>69</v>
      </c>
      <c r="L26" s="90">
        <v>70030</v>
      </c>
      <c r="M26" s="62"/>
      <c r="O26" s="78"/>
      <c r="P26" s="78">
        <f t="shared" si="3"/>
        <v>13840750</v>
      </c>
      <c r="Q26" s="80">
        <f t="shared" si="4"/>
        <v>70030</v>
      </c>
      <c r="R26" s="81">
        <f t="shared" si="2"/>
        <v>197.64029701556476</v>
      </c>
      <c r="S26" s="81"/>
    </row>
    <row r="27" spans="1:19" s="87" customFormat="1" ht="15">
      <c r="A27" s="76" t="s">
        <v>525</v>
      </c>
      <c r="B27" s="76" t="s">
        <v>526</v>
      </c>
      <c r="C27" s="76" t="s">
        <v>195</v>
      </c>
      <c r="D27" s="76" t="s">
        <v>22</v>
      </c>
      <c r="E27" s="76" t="s">
        <v>84</v>
      </c>
      <c r="F27" s="76" t="b">
        <v>1</v>
      </c>
      <c r="G27" s="76" t="s">
        <v>200</v>
      </c>
      <c r="H27" s="76" t="s">
        <v>45</v>
      </c>
      <c r="I27" s="78">
        <v>11026183</v>
      </c>
      <c r="J27" s="87">
        <v>56</v>
      </c>
      <c r="K27" s="87">
        <v>55</v>
      </c>
      <c r="L27" s="90">
        <v>60652</v>
      </c>
      <c r="M27" s="62"/>
      <c r="O27" s="78"/>
      <c r="P27" s="78">
        <f t="shared" si="3"/>
        <v>11026183</v>
      </c>
      <c r="Q27" s="80">
        <f t="shared" si="4"/>
        <v>60652</v>
      </c>
      <c r="R27" s="81">
        <f aca="true" t="shared" si="5" ref="R27:R46">P27/Q27</f>
        <v>181.79421948163292</v>
      </c>
      <c r="S27" s="81"/>
    </row>
    <row r="28" spans="1:19" s="87" customFormat="1" ht="15">
      <c r="A28" s="76" t="s">
        <v>543</v>
      </c>
      <c r="B28" s="76" t="s">
        <v>544</v>
      </c>
      <c r="C28" s="76" t="s">
        <v>325</v>
      </c>
      <c r="D28" s="76" t="s">
        <v>22</v>
      </c>
      <c r="E28" s="76" t="s">
        <v>84</v>
      </c>
      <c r="F28" s="76" t="b">
        <v>1</v>
      </c>
      <c r="G28" s="76" t="s">
        <v>71</v>
      </c>
      <c r="H28" s="76" t="s">
        <v>45</v>
      </c>
      <c r="I28" s="78">
        <v>10765035</v>
      </c>
      <c r="J28" s="87">
        <v>80</v>
      </c>
      <c r="K28" s="87">
        <v>79</v>
      </c>
      <c r="L28" s="90">
        <v>69641</v>
      </c>
      <c r="M28" s="62"/>
      <c r="O28" s="78">
        <v>11901100</v>
      </c>
      <c r="P28" s="78">
        <f t="shared" si="3"/>
        <v>11901100</v>
      </c>
      <c r="Q28" s="80">
        <f t="shared" si="4"/>
        <v>69641</v>
      </c>
      <c r="R28" s="81">
        <f t="shared" si="5"/>
        <v>170.8921468675062</v>
      </c>
      <c r="S28" s="81"/>
    </row>
    <row r="29" spans="1:19" s="87" customFormat="1" ht="15">
      <c r="A29" s="76" t="s">
        <v>638</v>
      </c>
      <c r="B29" s="76" t="s">
        <v>639</v>
      </c>
      <c r="C29" s="76" t="s">
        <v>640</v>
      </c>
      <c r="D29" s="76" t="s">
        <v>22</v>
      </c>
      <c r="E29" s="76" t="s">
        <v>84</v>
      </c>
      <c r="F29" s="76" t="b">
        <v>1</v>
      </c>
      <c r="G29" s="76" t="s">
        <v>200</v>
      </c>
      <c r="H29" s="76" t="s">
        <v>45</v>
      </c>
      <c r="I29" s="78">
        <v>13895591</v>
      </c>
      <c r="J29" s="87">
        <v>80</v>
      </c>
      <c r="K29" s="87">
        <v>79</v>
      </c>
      <c r="L29" s="90">
        <v>67866</v>
      </c>
      <c r="M29" s="62"/>
      <c r="O29" s="78"/>
      <c r="P29" s="78">
        <f t="shared" si="3"/>
        <v>13895591</v>
      </c>
      <c r="Q29" s="80">
        <f t="shared" si="4"/>
        <v>67866</v>
      </c>
      <c r="R29" s="81">
        <f t="shared" si="5"/>
        <v>204.7504052102673</v>
      </c>
      <c r="S29" s="81"/>
    </row>
    <row r="30" spans="1:19" s="87" customFormat="1" ht="15">
      <c r="A30" s="76" t="s">
        <v>685</v>
      </c>
      <c r="B30" s="76" t="s">
        <v>686</v>
      </c>
      <c r="C30" s="76" t="s">
        <v>399</v>
      </c>
      <c r="D30" s="76" t="s">
        <v>22</v>
      </c>
      <c r="E30" s="76" t="s">
        <v>84</v>
      </c>
      <c r="F30" s="76" t="b">
        <v>1</v>
      </c>
      <c r="G30" s="76" t="s">
        <v>200</v>
      </c>
      <c r="H30" s="76" t="s">
        <v>45</v>
      </c>
      <c r="I30" s="78">
        <v>14076396</v>
      </c>
      <c r="J30" s="87">
        <v>73</v>
      </c>
      <c r="K30" s="87">
        <v>72</v>
      </c>
      <c r="L30" s="90">
        <v>64648</v>
      </c>
      <c r="M30" s="62"/>
      <c r="O30" s="78"/>
      <c r="P30" s="78">
        <f t="shared" si="3"/>
        <v>14076396</v>
      </c>
      <c r="Q30" s="80">
        <f t="shared" si="4"/>
        <v>64648</v>
      </c>
      <c r="R30" s="81">
        <f t="shared" si="5"/>
        <v>217.73907932186611</v>
      </c>
      <c r="S30" s="81"/>
    </row>
    <row r="31" spans="1:19" s="87" customFormat="1" ht="15">
      <c r="A31" s="76" t="s">
        <v>717</v>
      </c>
      <c r="B31" s="76" t="s">
        <v>718</v>
      </c>
      <c r="C31" s="76" t="s">
        <v>195</v>
      </c>
      <c r="D31" s="76" t="s">
        <v>22</v>
      </c>
      <c r="E31" s="76" t="s">
        <v>84</v>
      </c>
      <c r="F31" s="76" t="b">
        <v>1</v>
      </c>
      <c r="G31" s="76" t="s">
        <v>200</v>
      </c>
      <c r="H31" s="76" t="s">
        <v>45</v>
      </c>
      <c r="I31" s="78">
        <v>19101799</v>
      </c>
      <c r="J31" s="87">
        <v>70</v>
      </c>
      <c r="K31" s="87">
        <v>69</v>
      </c>
      <c r="L31" s="90">
        <v>75048</v>
      </c>
      <c r="M31" s="62"/>
      <c r="O31" s="78"/>
      <c r="P31" s="78">
        <f t="shared" si="3"/>
        <v>19101799</v>
      </c>
      <c r="Q31" s="80">
        <f t="shared" si="4"/>
        <v>75048</v>
      </c>
      <c r="R31" s="81">
        <f t="shared" si="5"/>
        <v>254.5277555697687</v>
      </c>
      <c r="S31" s="81"/>
    </row>
    <row r="32" spans="1:19" s="87" customFormat="1" ht="15">
      <c r="A32" s="76" t="s">
        <v>764</v>
      </c>
      <c r="B32" s="76" t="s">
        <v>765</v>
      </c>
      <c r="C32" s="76" t="s">
        <v>256</v>
      </c>
      <c r="D32" s="76" t="s">
        <v>22</v>
      </c>
      <c r="E32" s="76" t="s">
        <v>84</v>
      </c>
      <c r="F32" s="76" t="b">
        <v>1</v>
      </c>
      <c r="G32" s="76" t="s">
        <v>200</v>
      </c>
      <c r="H32" s="76" t="s">
        <v>45</v>
      </c>
      <c r="I32" s="78">
        <v>12513497</v>
      </c>
      <c r="J32" s="87">
        <v>58</v>
      </c>
      <c r="K32" s="87">
        <v>57</v>
      </c>
      <c r="L32" s="90">
        <v>58473</v>
      </c>
      <c r="M32" s="62"/>
      <c r="O32" s="78"/>
      <c r="P32" s="78">
        <f t="shared" si="3"/>
        <v>12513497</v>
      </c>
      <c r="Q32" s="80">
        <f t="shared" si="4"/>
        <v>58473</v>
      </c>
      <c r="R32" s="81">
        <f t="shared" si="5"/>
        <v>214.00470302532793</v>
      </c>
      <c r="S32" s="81"/>
    </row>
    <row r="33" spans="1:19" s="87" customFormat="1" ht="15">
      <c r="A33" s="76" t="s">
        <v>785</v>
      </c>
      <c r="B33" s="76" t="s">
        <v>786</v>
      </c>
      <c r="C33" s="76" t="s">
        <v>787</v>
      </c>
      <c r="D33" s="76" t="s">
        <v>22</v>
      </c>
      <c r="E33" s="76" t="s">
        <v>84</v>
      </c>
      <c r="F33" s="76" t="b">
        <v>1</v>
      </c>
      <c r="G33" s="76" t="s">
        <v>200</v>
      </c>
      <c r="H33" s="76" t="s">
        <v>45</v>
      </c>
      <c r="I33" s="78">
        <v>13437664</v>
      </c>
      <c r="J33" s="87">
        <v>49</v>
      </c>
      <c r="K33" s="87">
        <v>48</v>
      </c>
      <c r="L33" s="90">
        <v>58547</v>
      </c>
      <c r="M33" s="62"/>
      <c r="O33" s="78"/>
      <c r="P33" s="78">
        <f t="shared" si="3"/>
        <v>13437664</v>
      </c>
      <c r="Q33" s="80">
        <f t="shared" si="4"/>
        <v>58547</v>
      </c>
      <c r="R33" s="81">
        <f t="shared" si="5"/>
        <v>229.51925803200848</v>
      </c>
      <c r="S33" s="81"/>
    </row>
    <row r="34" spans="1:19" s="87" customFormat="1" ht="15">
      <c r="A34" s="93" t="s">
        <v>835</v>
      </c>
      <c r="B34" s="76" t="s">
        <v>836</v>
      </c>
      <c r="C34" s="76" t="s">
        <v>195</v>
      </c>
      <c r="D34" s="76" t="s">
        <v>22</v>
      </c>
      <c r="E34" s="76" t="s">
        <v>837</v>
      </c>
      <c r="F34" s="76" t="b">
        <v>1</v>
      </c>
      <c r="G34" s="76" t="s">
        <v>200</v>
      </c>
      <c r="H34" s="94" t="s">
        <v>45</v>
      </c>
      <c r="I34" s="95">
        <v>13803410</v>
      </c>
      <c r="J34" s="87">
        <v>49</v>
      </c>
      <c r="K34" s="87">
        <v>48</v>
      </c>
      <c r="L34" s="90">
        <v>40243</v>
      </c>
      <c r="M34" s="62"/>
      <c r="O34" s="78"/>
      <c r="P34" s="78">
        <f t="shared" si="3"/>
        <v>13803410</v>
      </c>
      <c r="Q34" s="80">
        <f t="shared" si="4"/>
        <v>40243</v>
      </c>
      <c r="R34" s="81">
        <f t="shared" si="5"/>
        <v>343.00151579156625</v>
      </c>
      <c r="S34" s="81"/>
    </row>
    <row r="35" spans="1:19" s="87" customFormat="1" ht="15">
      <c r="A35" s="93" t="s">
        <v>902</v>
      </c>
      <c r="B35" s="76" t="s">
        <v>903</v>
      </c>
      <c r="C35" s="76" t="s">
        <v>241</v>
      </c>
      <c r="D35" s="76" t="s">
        <v>22</v>
      </c>
      <c r="E35" s="76" t="s">
        <v>837</v>
      </c>
      <c r="F35" s="76" t="b">
        <v>1</v>
      </c>
      <c r="G35" s="76" t="s">
        <v>200</v>
      </c>
      <c r="H35" s="94" t="s">
        <v>45</v>
      </c>
      <c r="I35" s="95">
        <v>6629326</v>
      </c>
      <c r="J35" s="87">
        <v>32</v>
      </c>
      <c r="K35" s="87">
        <v>31</v>
      </c>
      <c r="L35" s="90">
        <v>25101</v>
      </c>
      <c r="M35" s="62"/>
      <c r="O35" s="78"/>
      <c r="P35" s="78">
        <f t="shared" si="3"/>
        <v>6629326</v>
      </c>
      <c r="Q35" s="80">
        <f t="shared" si="4"/>
        <v>25101</v>
      </c>
      <c r="R35" s="81">
        <f t="shared" si="5"/>
        <v>264.106051551731</v>
      </c>
      <c r="S35" s="81"/>
    </row>
    <row r="36" spans="1:19" s="87" customFormat="1" ht="15">
      <c r="A36" s="93" t="s">
        <v>906</v>
      </c>
      <c r="B36" s="76" t="s">
        <v>907</v>
      </c>
      <c r="C36" s="76" t="s">
        <v>195</v>
      </c>
      <c r="D36" s="76" t="s">
        <v>22</v>
      </c>
      <c r="E36" s="76" t="s">
        <v>837</v>
      </c>
      <c r="F36" s="76" t="b">
        <v>1</v>
      </c>
      <c r="G36" s="76" t="s">
        <v>200</v>
      </c>
      <c r="H36" s="94" t="s">
        <v>45</v>
      </c>
      <c r="I36" s="95">
        <v>17988865</v>
      </c>
      <c r="J36" s="87">
        <v>64</v>
      </c>
      <c r="K36" s="87">
        <v>63</v>
      </c>
      <c r="L36" s="90">
        <v>57592</v>
      </c>
      <c r="M36" s="62"/>
      <c r="O36" s="78"/>
      <c r="P36" s="78">
        <f t="shared" si="3"/>
        <v>17988865</v>
      </c>
      <c r="Q36" s="80">
        <f t="shared" si="4"/>
        <v>57592</v>
      </c>
      <c r="R36" s="81">
        <f t="shared" si="5"/>
        <v>312.3500659813863</v>
      </c>
      <c r="S36" s="81"/>
    </row>
    <row r="37" spans="1:19" s="87" customFormat="1" ht="15">
      <c r="A37" s="93"/>
      <c r="B37" s="76"/>
      <c r="C37" s="76"/>
      <c r="D37" s="76"/>
      <c r="E37" s="76"/>
      <c r="F37" s="76"/>
      <c r="G37" s="76"/>
      <c r="H37" s="94"/>
      <c r="I37" s="95"/>
      <c r="L37" s="90"/>
      <c r="M37" s="62"/>
      <c r="O37" s="78"/>
      <c r="P37" s="91">
        <f>SUM(P17:P36)</f>
        <v>288679635</v>
      </c>
      <c r="Q37" s="92">
        <f>SUM(Q17:Q36)</f>
        <v>1325623</v>
      </c>
      <c r="R37" s="85">
        <f t="shared" si="5"/>
        <v>217.769030108862</v>
      </c>
      <c r="S37" s="85"/>
    </row>
    <row r="38" spans="1:19" s="87" customFormat="1" ht="15">
      <c r="A38" s="93"/>
      <c r="B38" s="76"/>
      <c r="C38" s="76"/>
      <c r="D38" s="76"/>
      <c r="E38" s="76"/>
      <c r="F38" s="76"/>
      <c r="G38" s="76"/>
      <c r="H38" s="94"/>
      <c r="I38" s="95"/>
      <c r="L38" s="90"/>
      <c r="M38" s="62"/>
      <c r="O38" s="78"/>
      <c r="P38" s="78"/>
      <c r="Q38" s="78"/>
      <c r="R38" s="81"/>
      <c r="S38" s="81"/>
    </row>
    <row r="39" spans="1:19" s="87" customFormat="1" ht="15">
      <c r="A39" s="76" t="s">
        <v>106</v>
      </c>
      <c r="B39" s="76" t="s">
        <v>107</v>
      </c>
      <c r="C39" s="76" t="s">
        <v>108</v>
      </c>
      <c r="D39" s="76" t="s">
        <v>39</v>
      </c>
      <c r="E39" s="76" t="s">
        <v>84</v>
      </c>
      <c r="F39" s="76" t="b">
        <v>1</v>
      </c>
      <c r="G39" s="76" t="s">
        <v>71</v>
      </c>
      <c r="H39" s="76" t="s">
        <v>45</v>
      </c>
      <c r="I39" s="78">
        <v>12656756</v>
      </c>
      <c r="J39" s="60">
        <v>81</v>
      </c>
      <c r="K39" s="60">
        <v>80</v>
      </c>
      <c r="L39" s="70">
        <v>83562</v>
      </c>
      <c r="M39" s="62"/>
      <c r="O39" s="78">
        <v>12768071</v>
      </c>
      <c r="P39" s="78">
        <f aca="true" t="shared" si="6" ref="P39:P45">IF(O39&gt;0,O39,I39)</f>
        <v>12768071</v>
      </c>
      <c r="Q39" s="80">
        <f aca="true" t="shared" si="7" ref="Q39:Q45">IF(M39&gt;0,M39,L39)</f>
        <v>83562</v>
      </c>
      <c r="R39" s="81">
        <f t="shared" si="5"/>
        <v>152.7975754529571</v>
      </c>
      <c r="S39" s="81"/>
    </row>
    <row r="40" spans="1:19" s="87" customFormat="1" ht="15">
      <c r="A40" s="76" t="s">
        <v>129</v>
      </c>
      <c r="B40" s="76" t="s">
        <v>130</v>
      </c>
      <c r="C40" s="76" t="s">
        <v>131</v>
      </c>
      <c r="D40" s="76" t="s">
        <v>39</v>
      </c>
      <c r="E40" s="76" t="s">
        <v>84</v>
      </c>
      <c r="F40" s="76" t="b">
        <v>1</v>
      </c>
      <c r="G40" s="76" t="s">
        <v>71</v>
      </c>
      <c r="H40" s="76" t="s">
        <v>45</v>
      </c>
      <c r="I40" s="78">
        <v>9378605</v>
      </c>
      <c r="J40" s="60">
        <v>56</v>
      </c>
      <c r="K40" s="60">
        <v>55</v>
      </c>
      <c r="L40" s="70">
        <v>61536</v>
      </c>
      <c r="M40" s="62"/>
      <c r="O40" s="78">
        <v>9400607</v>
      </c>
      <c r="P40" s="78">
        <f t="shared" si="6"/>
        <v>9400607</v>
      </c>
      <c r="Q40" s="80">
        <f t="shared" si="7"/>
        <v>61536</v>
      </c>
      <c r="R40" s="81">
        <f t="shared" si="5"/>
        <v>152.76597438897556</v>
      </c>
      <c r="S40" s="81"/>
    </row>
    <row r="41" spans="1:19" s="87" customFormat="1" ht="15">
      <c r="A41" s="76" t="s">
        <v>301</v>
      </c>
      <c r="B41" s="76" t="s">
        <v>302</v>
      </c>
      <c r="C41" s="76" t="s">
        <v>131</v>
      </c>
      <c r="D41" s="76" t="s">
        <v>39</v>
      </c>
      <c r="E41" s="76" t="s">
        <v>84</v>
      </c>
      <c r="F41" s="76" t="b">
        <v>1</v>
      </c>
      <c r="G41" s="76" t="s">
        <v>200</v>
      </c>
      <c r="H41" s="76" t="s">
        <v>45</v>
      </c>
      <c r="I41" s="78">
        <v>13139125</v>
      </c>
      <c r="J41" s="60">
        <v>69</v>
      </c>
      <c r="K41" s="60">
        <v>68</v>
      </c>
      <c r="L41" s="70">
        <v>71647</v>
      </c>
      <c r="M41" s="61">
        <v>76675</v>
      </c>
      <c r="O41" s="78">
        <v>12834093</v>
      </c>
      <c r="P41" s="78">
        <f t="shared" si="6"/>
        <v>12834093</v>
      </c>
      <c r="Q41" s="80">
        <f t="shared" si="7"/>
        <v>76675</v>
      </c>
      <c r="R41" s="81">
        <f t="shared" si="5"/>
        <v>167.38301923703946</v>
      </c>
      <c r="S41" s="81"/>
    </row>
    <row r="42" spans="1:19" s="87" customFormat="1" ht="15">
      <c r="A42" s="76" t="s">
        <v>451</v>
      </c>
      <c r="B42" s="76" t="s">
        <v>452</v>
      </c>
      <c r="C42" s="76" t="s">
        <v>453</v>
      </c>
      <c r="D42" s="76" t="s">
        <v>39</v>
      </c>
      <c r="E42" s="76" t="s">
        <v>84</v>
      </c>
      <c r="F42" s="76" t="b">
        <v>1</v>
      </c>
      <c r="G42" s="76" t="s">
        <v>71</v>
      </c>
      <c r="H42" s="76" t="s">
        <v>45</v>
      </c>
      <c r="I42" s="78">
        <v>15212085</v>
      </c>
      <c r="J42" s="87">
        <v>57</v>
      </c>
      <c r="K42" s="87">
        <v>56</v>
      </c>
      <c r="L42" s="90">
        <v>65779</v>
      </c>
      <c r="M42" s="61">
        <v>65951</v>
      </c>
      <c r="O42" s="78">
        <v>15214834</v>
      </c>
      <c r="P42" s="78">
        <f t="shared" si="6"/>
        <v>15214834</v>
      </c>
      <c r="Q42" s="80">
        <f t="shared" si="7"/>
        <v>65951</v>
      </c>
      <c r="R42" s="81">
        <f t="shared" si="5"/>
        <v>230.6990644569453</v>
      </c>
      <c r="S42" s="81"/>
    </row>
    <row r="43" spans="1:19" s="87" customFormat="1" ht="15">
      <c r="A43" s="76" t="s">
        <v>523</v>
      </c>
      <c r="B43" s="76" t="s">
        <v>524</v>
      </c>
      <c r="C43" s="76" t="s">
        <v>247</v>
      </c>
      <c r="D43" s="76" t="s">
        <v>39</v>
      </c>
      <c r="E43" s="76" t="s">
        <v>84</v>
      </c>
      <c r="F43" s="76" t="b">
        <v>1</v>
      </c>
      <c r="G43" s="76" t="s">
        <v>200</v>
      </c>
      <c r="H43" s="76" t="s">
        <v>45</v>
      </c>
      <c r="I43" s="78">
        <v>10505065</v>
      </c>
      <c r="J43" s="87">
        <v>49</v>
      </c>
      <c r="K43" s="87">
        <v>48</v>
      </c>
      <c r="L43" s="90">
        <v>58547</v>
      </c>
      <c r="M43" s="62"/>
      <c r="O43" s="78"/>
      <c r="P43" s="78">
        <f t="shared" si="6"/>
        <v>10505065</v>
      </c>
      <c r="Q43" s="80">
        <f t="shared" si="7"/>
        <v>58547</v>
      </c>
      <c r="R43" s="81">
        <f t="shared" si="5"/>
        <v>179.42960356636547</v>
      </c>
      <c r="S43" s="81"/>
    </row>
    <row r="44" spans="1:19" s="87" customFormat="1" ht="15">
      <c r="A44" s="76" t="s">
        <v>588</v>
      </c>
      <c r="B44" s="76" t="s">
        <v>589</v>
      </c>
      <c r="C44" s="76" t="s">
        <v>590</v>
      </c>
      <c r="D44" s="76" t="s">
        <v>39</v>
      </c>
      <c r="E44" s="76" t="s">
        <v>84</v>
      </c>
      <c r="F44" s="76" t="b">
        <v>1</v>
      </c>
      <c r="G44" s="76" t="s">
        <v>200</v>
      </c>
      <c r="H44" s="76" t="s">
        <v>45</v>
      </c>
      <c r="I44" s="78">
        <v>5663227</v>
      </c>
      <c r="J44" s="87">
        <v>20</v>
      </c>
      <c r="K44" s="87">
        <v>19</v>
      </c>
      <c r="L44" s="90">
        <v>22913</v>
      </c>
      <c r="M44" s="62"/>
      <c r="O44" s="78"/>
      <c r="P44" s="78">
        <f t="shared" si="6"/>
        <v>5663227</v>
      </c>
      <c r="Q44" s="80">
        <f t="shared" si="7"/>
        <v>22913</v>
      </c>
      <c r="R44" s="81">
        <f t="shared" si="5"/>
        <v>247.16217867586087</v>
      </c>
      <c r="S44" s="81"/>
    </row>
    <row r="45" spans="1:19" s="87" customFormat="1" ht="15">
      <c r="A45" s="93" t="s">
        <v>900</v>
      </c>
      <c r="B45" s="76" t="s">
        <v>901</v>
      </c>
      <c r="C45" s="76" t="s">
        <v>453</v>
      </c>
      <c r="D45" s="76" t="s">
        <v>39</v>
      </c>
      <c r="E45" s="76" t="s">
        <v>84</v>
      </c>
      <c r="F45" s="76" t="b">
        <v>1</v>
      </c>
      <c r="G45" s="76" t="s">
        <v>200</v>
      </c>
      <c r="H45" s="94" t="s">
        <v>45</v>
      </c>
      <c r="I45" s="95">
        <v>12730167</v>
      </c>
      <c r="J45" s="87">
        <v>80</v>
      </c>
      <c r="K45" s="87">
        <v>78</v>
      </c>
      <c r="L45" s="90">
        <v>59897</v>
      </c>
      <c r="M45" s="62"/>
      <c r="O45" s="78"/>
      <c r="P45" s="78">
        <f t="shared" si="6"/>
        <v>12730167</v>
      </c>
      <c r="Q45" s="80">
        <f t="shared" si="7"/>
        <v>59897</v>
      </c>
      <c r="R45" s="81">
        <f t="shared" si="5"/>
        <v>212.53430054927625</v>
      </c>
      <c r="S45" s="81"/>
    </row>
    <row r="46" spans="1:19" s="87" customFormat="1" ht="15">
      <c r="A46" s="93"/>
      <c r="B46" s="76"/>
      <c r="C46" s="76"/>
      <c r="D46" s="76"/>
      <c r="E46" s="76"/>
      <c r="F46" s="76"/>
      <c r="G46" s="76"/>
      <c r="H46" s="94"/>
      <c r="I46" s="95"/>
      <c r="L46" s="90"/>
      <c r="M46" s="62"/>
      <c r="O46" s="78"/>
      <c r="P46" s="91">
        <f>SUM(P39:P45)</f>
        <v>79116064</v>
      </c>
      <c r="Q46" s="92">
        <f>SUM(Q39:Q45)</f>
        <v>429081</v>
      </c>
      <c r="R46" s="85">
        <f t="shared" si="5"/>
        <v>184.38491566860336</v>
      </c>
      <c r="S46" s="85"/>
    </row>
    <row r="47" spans="1:19" s="87" customFormat="1" ht="15">
      <c r="A47" s="93"/>
      <c r="B47" s="76"/>
      <c r="C47" s="76"/>
      <c r="D47" s="76"/>
      <c r="E47" s="76"/>
      <c r="F47" s="76"/>
      <c r="G47" s="76"/>
      <c r="H47" s="94"/>
      <c r="I47" s="95"/>
      <c r="L47" s="90"/>
      <c r="M47" s="62"/>
      <c r="O47" s="78"/>
      <c r="P47" s="78"/>
      <c r="Q47" s="80"/>
      <c r="R47" s="81"/>
      <c r="S47" s="81"/>
    </row>
    <row r="48" spans="1:19" s="87" customFormat="1" ht="15">
      <c r="A48" s="76" t="s">
        <v>459</v>
      </c>
      <c r="B48" s="76" t="s">
        <v>460</v>
      </c>
      <c r="C48" s="76" t="s">
        <v>5</v>
      </c>
      <c r="D48" s="76" t="s">
        <v>5</v>
      </c>
      <c r="E48" s="76" t="s">
        <v>84</v>
      </c>
      <c r="F48" s="76" t="b">
        <v>1</v>
      </c>
      <c r="G48" s="76" t="s">
        <v>71</v>
      </c>
      <c r="H48" s="76" t="s">
        <v>45</v>
      </c>
      <c r="I48" s="78">
        <v>8878865</v>
      </c>
      <c r="J48" s="87">
        <v>48</v>
      </c>
      <c r="K48" s="87">
        <v>47</v>
      </c>
      <c r="L48" s="90">
        <v>56133</v>
      </c>
      <c r="M48" s="62"/>
      <c r="O48" s="78">
        <v>8430216</v>
      </c>
      <c r="P48" s="78">
        <f>IF(O48&gt;0,O48,I48)</f>
        <v>8430216</v>
      </c>
      <c r="Q48" s="80">
        <f>IF(M48&gt;0,M48,L48)</f>
        <v>56133</v>
      </c>
      <c r="R48" s="81">
        <f>P48/Q48</f>
        <v>150.18288707177595</v>
      </c>
      <c r="S48" s="81"/>
    </row>
    <row r="49" spans="1:19" s="87" customFormat="1" ht="15">
      <c r="A49" s="76" t="s">
        <v>626</v>
      </c>
      <c r="B49" s="76" t="s">
        <v>627</v>
      </c>
      <c r="C49" s="76" t="s">
        <v>628</v>
      </c>
      <c r="D49" s="76" t="s">
        <v>5</v>
      </c>
      <c r="E49" s="76" t="s">
        <v>84</v>
      </c>
      <c r="F49" s="76" t="b">
        <v>1</v>
      </c>
      <c r="G49" s="76" t="s">
        <v>200</v>
      </c>
      <c r="H49" s="76" t="s">
        <v>45</v>
      </c>
      <c r="I49" s="78">
        <v>12350225</v>
      </c>
      <c r="J49" s="87">
        <v>72</v>
      </c>
      <c r="K49" s="87">
        <v>71</v>
      </c>
      <c r="L49" s="90">
        <v>66154</v>
      </c>
      <c r="M49" s="62"/>
      <c r="O49" s="78"/>
      <c r="P49" s="78">
        <f>IF(O49&gt;0,O49,I49)</f>
        <v>12350225</v>
      </c>
      <c r="Q49" s="80">
        <f>IF(M49&gt;0,M49,L49)</f>
        <v>66154</v>
      </c>
      <c r="R49" s="81">
        <f>P49/Q49</f>
        <v>186.68901351392205</v>
      </c>
      <c r="S49" s="81"/>
    </row>
    <row r="50" spans="1:19" s="87" customFormat="1" ht="15">
      <c r="A50" s="93" t="s">
        <v>883</v>
      </c>
      <c r="B50" s="76" t="s">
        <v>884</v>
      </c>
      <c r="C50" s="76" t="s">
        <v>885</v>
      </c>
      <c r="D50" s="76" t="s">
        <v>5</v>
      </c>
      <c r="E50" s="76" t="s">
        <v>84</v>
      </c>
      <c r="F50" s="76" t="b">
        <v>1</v>
      </c>
      <c r="G50" s="76" t="s">
        <v>200</v>
      </c>
      <c r="H50" s="94" t="s">
        <v>45</v>
      </c>
      <c r="I50" s="95">
        <v>9687561</v>
      </c>
      <c r="J50" s="87">
        <v>48</v>
      </c>
      <c r="K50" s="87">
        <v>47</v>
      </c>
      <c r="L50" s="90">
        <v>62186</v>
      </c>
      <c r="M50" s="62"/>
      <c r="O50" s="78"/>
      <c r="P50" s="78">
        <f>IF(O50&gt;0,O50,I50)</f>
        <v>9687561</v>
      </c>
      <c r="Q50" s="80">
        <f>IF(M50&gt;0,M50,L50)</f>
        <v>62186</v>
      </c>
      <c r="R50" s="81">
        <f>P50/Q50</f>
        <v>155.78363297205158</v>
      </c>
      <c r="S50" s="81"/>
    </row>
    <row r="51" spans="1:19" s="87" customFormat="1" ht="15">
      <c r="A51" s="93" t="s">
        <v>898</v>
      </c>
      <c r="B51" s="76" t="s">
        <v>899</v>
      </c>
      <c r="C51" s="76" t="s">
        <v>5</v>
      </c>
      <c r="D51" s="76" t="s">
        <v>5</v>
      </c>
      <c r="E51" s="76" t="s">
        <v>837</v>
      </c>
      <c r="F51" s="76" t="b">
        <v>1</v>
      </c>
      <c r="G51" s="76" t="s">
        <v>200</v>
      </c>
      <c r="H51" s="94" t="s">
        <v>45</v>
      </c>
      <c r="I51" s="95">
        <v>16072416</v>
      </c>
      <c r="J51" s="87">
        <v>65</v>
      </c>
      <c r="K51" s="87">
        <v>64</v>
      </c>
      <c r="L51" s="90">
        <v>79475</v>
      </c>
      <c r="M51" s="62"/>
      <c r="O51" s="78"/>
      <c r="P51" s="78">
        <f>IF(O51&gt;0,O51,I51)</f>
        <v>16072416</v>
      </c>
      <c r="Q51" s="80">
        <f>IF(M51&gt;0,M51,L51)</f>
        <v>79475</v>
      </c>
      <c r="R51" s="81">
        <f>P51/Q51</f>
        <v>202.2323497955332</v>
      </c>
      <c r="S51" s="81"/>
    </row>
    <row r="52" spans="1:19" s="87" customFormat="1" ht="15">
      <c r="A52" s="93"/>
      <c r="B52" s="76"/>
      <c r="C52" s="76"/>
      <c r="D52" s="76"/>
      <c r="E52" s="76"/>
      <c r="F52" s="76"/>
      <c r="G52" s="76"/>
      <c r="H52" s="94"/>
      <c r="I52" s="95"/>
      <c r="L52" s="90"/>
      <c r="M52" s="62"/>
      <c r="O52" s="78"/>
      <c r="P52" s="91">
        <f>SUM(P48:P51)</f>
        <v>46540418</v>
      </c>
      <c r="Q52" s="92">
        <f>SUM(Q48:Q51)</f>
        <v>263948</v>
      </c>
      <c r="R52" s="85">
        <f>P52/Q52</f>
        <v>176.32419264400565</v>
      </c>
      <c r="S52" s="85"/>
    </row>
    <row r="53" spans="1:19" s="87" customFormat="1" ht="15">
      <c r="A53" s="93"/>
      <c r="B53" s="76"/>
      <c r="C53" s="76"/>
      <c r="D53" s="76"/>
      <c r="E53" s="76"/>
      <c r="F53" s="76"/>
      <c r="G53" s="76"/>
      <c r="H53" s="94"/>
      <c r="I53" s="95"/>
      <c r="L53" s="90"/>
      <c r="M53" s="62"/>
      <c r="O53" s="78"/>
      <c r="P53" s="78"/>
      <c r="Q53" s="78"/>
      <c r="R53" s="81"/>
      <c r="S53" s="81"/>
    </row>
    <row r="54" spans="1:19" s="87" customFormat="1" ht="15">
      <c r="A54" s="76"/>
      <c r="B54" s="76"/>
      <c r="C54" s="76"/>
      <c r="D54" s="76"/>
      <c r="E54" s="76"/>
      <c r="F54" s="76"/>
      <c r="G54" s="76"/>
      <c r="H54" s="76"/>
      <c r="I54" s="78"/>
      <c r="L54" s="90"/>
      <c r="M54" s="62"/>
      <c r="O54" s="78"/>
      <c r="P54" s="78"/>
      <c r="Q54" s="78"/>
      <c r="R54" s="81"/>
      <c r="S54" s="81"/>
    </row>
    <row r="55" spans="1:19" s="87" customFormat="1" ht="15">
      <c r="A55" s="76" t="s">
        <v>646</v>
      </c>
      <c r="B55" s="76" t="s">
        <v>647</v>
      </c>
      <c r="C55" s="76" t="s">
        <v>402</v>
      </c>
      <c r="D55" s="76" t="s">
        <v>31</v>
      </c>
      <c r="E55" s="76" t="s">
        <v>84</v>
      </c>
      <c r="F55" s="76" t="b">
        <v>1</v>
      </c>
      <c r="G55" s="76" t="s">
        <v>200</v>
      </c>
      <c r="H55" s="76" t="s">
        <v>45</v>
      </c>
      <c r="I55" s="78">
        <v>17611742</v>
      </c>
      <c r="J55" s="87">
        <v>80</v>
      </c>
      <c r="K55" s="87">
        <v>79</v>
      </c>
      <c r="L55" s="90">
        <v>74974</v>
      </c>
      <c r="M55" s="62"/>
      <c r="O55" s="78"/>
      <c r="P55" s="91">
        <f>IF(O55&gt;0,O55,I55)</f>
        <v>17611742</v>
      </c>
      <c r="Q55" s="92">
        <f>IF(M55&gt;0,M55,L55)</f>
        <v>74974</v>
      </c>
      <c r="R55" s="85">
        <f>P55/Q55</f>
        <v>234.90466028223116</v>
      </c>
      <c r="S55" s="101">
        <f>(R55+(R83*2))/3</f>
        <v>211.92548421709773</v>
      </c>
    </row>
    <row r="56" spans="1:19" s="87" customFormat="1" ht="15">
      <c r="A56" s="76"/>
      <c r="B56" s="76"/>
      <c r="C56" s="76"/>
      <c r="D56" s="76"/>
      <c r="E56" s="76"/>
      <c r="F56" s="76"/>
      <c r="G56" s="76"/>
      <c r="H56" s="76"/>
      <c r="I56" s="78"/>
      <c r="L56" s="90"/>
      <c r="M56" s="62"/>
      <c r="O56" s="78"/>
      <c r="P56" s="78"/>
      <c r="Q56" s="78"/>
      <c r="R56" s="81"/>
      <c r="S56" s="81"/>
    </row>
    <row r="57" spans="1:19" s="87" customFormat="1" ht="15">
      <c r="A57" s="76" t="s">
        <v>171</v>
      </c>
      <c r="B57" s="76" t="s">
        <v>172</v>
      </c>
      <c r="C57" s="76" t="s">
        <v>173</v>
      </c>
      <c r="D57" s="76" t="s">
        <v>20</v>
      </c>
      <c r="E57" s="76" t="s">
        <v>84</v>
      </c>
      <c r="F57" s="76" t="b">
        <v>1</v>
      </c>
      <c r="G57" s="76" t="s">
        <v>71</v>
      </c>
      <c r="H57" s="76" t="s">
        <v>45</v>
      </c>
      <c r="I57" s="78">
        <v>7004338</v>
      </c>
      <c r="J57" s="60">
        <v>21</v>
      </c>
      <c r="K57" s="60">
        <v>20</v>
      </c>
      <c r="L57" s="70">
        <v>26526</v>
      </c>
      <c r="M57" s="62"/>
      <c r="O57" s="78">
        <v>6643498</v>
      </c>
      <c r="P57" s="78">
        <f>IF(O57&gt;0,O57,I57)</f>
        <v>6643498</v>
      </c>
      <c r="Q57" s="80">
        <f>IF(M57&gt;0,M57,L57)</f>
        <v>26526</v>
      </c>
      <c r="R57" s="81">
        <f>P57/Q57</f>
        <v>250.4523109402096</v>
      </c>
      <c r="S57" s="81"/>
    </row>
    <row r="58" spans="1:19" s="87" customFormat="1" ht="15">
      <c r="A58" s="76" t="s">
        <v>267</v>
      </c>
      <c r="B58" s="76" t="s">
        <v>268</v>
      </c>
      <c r="C58" s="76" t="s">
        <v>173</v>
      </c>
      <c r="D58" s="76" t="s">
        <v>20</v>
      </c>
      <c r="E58" s="76" t="s">
        <v>84</v>
      </c>
      <c r="F58" s="76" t="b">
        <v>1</v>
      </c>
      <c r="G58" s="76" t="s">
        <v>71</v>
      </c>
      <c r="H58" s="76" t="s">
        <v>45</v>
      </c>
      <c r="I58" s="78">
        <v>23591216</v>
      </c>
      <c r="J58" s="60">
        <v>65</v>
      </c>
      <c r="K58" s="60">
        <v>64</v>
      </c>
      <c r="L58" s="70">
        <v>77382</v>
      </c>
      <c r="M58" s="62"/>
      <c r="O58" s="78">
        <v>21306364</v>
      </c>
      <c r="P58" s="78">
        <f>IF(O58&gt;0,O58,I58)</f>
        <v>21306364</v>
      </c>
      <c r="Q58" s="80">
        <f>IF(M58&gt;0,M58,L58)</f>
        <v>77382</v>
      </c>
      <c r="R58" s="81">
        <f>P58/Q58</f>
        <v>275.3400532423561</v>
      </c>
      <c r="S58" s="81"/>
    </row>
    <row r="59" spans="1:19" s="87" customFormat="1" ht="15">
      <c r="A59" s="76" t="s">
        <v>484</v>
      </c>
      <c r="B59" s="76" t="s">
        <v>485</v>
      </c>
      <c r="C59" s="76" t="s">
        <v>486</v>
      </c>
      <c r="D59" s="76" t="s">
        <v>20</v>
      </c>
      <c r="E59" s="76" t="s">
        <v>84</v>
      </c>
      <c r="F59" s="76" t="b">
        <v>1</v>
      </c>
      <c r="G59" s="76" t="s">
        <v>200</v>
      </c>
      <c r="H59" s="76" t="s">
        <v>45</v>
      </c>
      <c r="I59" s="78">
        <v>12389730</v>
      </c>
      <c r="J59" s="87">
        <v>52</v>
      </c>
      <c r="K59" s="87">
        <v>51</v>
      </c>
      <c r="L59" s="90">
        <v>33245</v>
      </c>
      <c r="M59" s="62"/>
      <c r="O59" s="78"/>
      <c r="P59" s="78">
        <f>IF(O59&gt;0,O59,I59)</f>
        <v>12389730</v>
      </c>
      <c r="Q59" s="80">
        <f>IF(M59&gt;0,M59,L59)</f>
        <v>33245</v>
      </c>
      <c r="R59" s="81">
        <f>P59/Q59</f>
        <v>372.6795006767935</v>
      </c>
      <c r="S59" s="81"/>
    </row>
    <row r="60" spans="1:19" s="87" customFormat="1" ht="15">
      <c r="A60" s="76" t="s">
        <v>577</v>
      </c>
      <c r="B60" s="76" t="s">
        <v>578</v>
      </c>
      <c r="C60" s="76" t="s">
        <v>173</v>
      </c>
      <c r="D60" s="76" t="s">
        <v>20</v>
      </c>
      <c r="E60" s="76" t="s">
        <v>84</v>
      </c>
      <c r="F60" s="76" t="b">
        <v>1</v>
      </c>
      <c r="G60" s="76" t="s">
        <v>200</v>
      </c>
      <c r="H60" s="76" t="s">
        <v>45</v>
      </c>
      <c r="I60" s="78">
        <v>6381669</v>
      </c>
      <c r="J60" s="87">
        <v>18</v>
      </c>
      <c r="K60" s="87">
        <v>17</v>
      </c>
      <c r="L60" s="90">
        <v>48582</v>
      </c>
      <c r="M60" s="62"/>
      <c r="O60" s="78"/>
      <c r="P60" s="78">
        <f>IF(O60&gt;0,O60,I60)</f>
        <v>6381669</v>
      </c>
      <c r="Q60" s="80">
        <f>IF(M60&gt;0,M60,L60)</f>
        <v>48582</v>
      </c>
      <c r="R60" s="81">
        <f>P60/Q60</f>
        <v>131.3587131036186</v>
      </c>
      <c r="S60" s="81"/>
    </row>
    <row r="61" spans="1:19" s="87" customFormat="1" ht="15">
      <c r="A61" s="76"/>
      <c r="B61" s="76"/>
      <c r="C61" s="76"/>
      <c r="D61" s="76"/>
      <c r="E61" s="76"/>
      <c r="F61" s="76"/>
      <c r="G61" s="76"/>
      <c r="H61" s="76"/>
      <c r="I61" s="78"/>
      <c r="L61" s="90"/>
      <c r="M61" s="62"/>
      <c r="O61" s="78"/>
      <c r="P61" s="91">
        <f>SUM(P57:P60)</f>
        <v>46721261</v>
      </c>
      <c r="Q61" s="92">
        <f>SUM(Q57:Q60)</f>
        <v>185735</v>
      </c>
      <c r="R61" s="85">
        <f>P61/Q61</f>
        <v>251.54796349637925</v>
      </c>
      <c r="S61" s="85"/>
    </row>
    <row r="62" spans="1:19" s="87" customFormat="1" ht="15">
      <c r="A62" s="76"/>
      <c r="B62" s="76"/>
      <c r="C62" s="76"/>
      <c r="D62" s="76"/>
      <c r="E62" s="76"/>
      <c r="F62" s="76"/>
      <c r="G62" s="76"/>
      <c r="H62" s="76"/>
      <c r="I62" s="78"/>
      <c r="L62" s="90"/>
      <c r="M62" s="62"/>
      <c r="O62" s="78"/>
      <c r="P62" s="78"/>
      <c r="Q62" s="80"/>
      <c r="R62" s="81"/>
      <c r="S62" s="81"/>
    </row>
    <row r="63" spans="1:19" s="87" customFormat="1" ht="15">
      <c r="A63" s="76" t="s">
        <v>533</v>
      </c>
      <c r="B63" s="76" t="s">
        <v>534</v>
      </c>
      <c r="C63" s="76" t="s">
        <v>535</v>
      </c>
      <c r="D63" s="76" t="s">
        <v>23</v>
      </c>
      <c r="E63" s="76" t="s">
        <v>84</v>
      </c>
      <c r="F63" s="76" t="b">
        <v>1</v>
      </c>
      <c r="G63" s="76" t="s">
        <v>200</v>
      </c>
      <c r="H63" s="76" t="s">
        <v>45</v>
      </c>
      <c r="I63" s="78">
        <v>21510468</v>
      </c>
      <c r="J63" s="87">
        <v>65</v>
      </c>
      <c r="K63" s="87">
        <v>64</v>
      </c>
      <c r="L63" s="90">
        <v>75499</v>
      </c>
      <c r="M63" s="62"/>
      <c r="O63" s="78"/>
      <c r="P63" s="78">
        <f>IF(O63&gt;0,O63,I63)</f>
        <v>21510468</v>
      </c>
      <c r="Q63" s="80">
        <f>IF(M63&gt;0,M63,L63)</f>
        <v>75499</v>
      </c>
      <c r="R63" s="81">
        <f aca="true" t="shared" si="8" ref="R63:R81">P63/Q63</f>
        <v>284.91063457794144</v>
      </c>
      <c r="S63" s="81"/>
    </row>
    <row r="64" spans="1:19" s="87" customFormat="1" ht="15">
      <c r="A64" s="76" t="s">
        <v>674</v>
      </c>
      <c r="B64" s="76" t="s">
        <v>675</v>
      </c>
      <c r="C64" s="76" t="s">
        <v>676</v>
      </c>
      <c r="D64" s="76" t="s">
        <v>23</v>
      </c>
      <c r="E64" s="76" t="s">
        <v>84</v>
      </c>
      <c r="F64" s="76" t="b">
        <v>1</v>
      </c>
      <c r="G64" s="76" t="s">
        <v>200</v>
      </c>
      <c r="H64" s="76" t="s">
        <v>45</v>
      </c>
      <c r="I64" s="78">
        <v>12829452</v>
      </c>
      <c r="J64" s="87">
        <v>68</v>
      </c>
      <c r="K64" s="87">
        <v>67</v>
      </c>
      <c r="L64" s="90">
        <v>55196</v>
      </c>
      <c r="M64" s="62"/>
      <c r="O64" s="78"/>
      <c r="P64" s="78">
        <f>IF(O64&gt;0,O64,I64)</f>
        <v>12829452</v>
      </c>
      <c r="Q64" s="80">
        <f>IF(M64&gt;0,M64,L64)</f>
        <v>55196</v>
      </c>
      <c r="R64" s="81">
        <f t="shared" si="8"/>
        <v>232.43445177186751</v>
      </c>
      <c r="S64" s="81"/>
    </row>
    <row r="65" spans="1:19" s="87" customFormat="1" ht="15">
      <c r="A65" s="76"/>
      <c r="B65" s="76"/>
      <c r="C65" s="76"/>
      <c r="D65" s="76"/>
      <c r="E65" s="76"/>
      <c r="F65" s="76"/>
      <c r="G65" s="76"/>
      <c r="H65" s="76"/>
      <c r="I65" s="78"/>
      <c r="L65" s="90"/>
      <c r="M65" s="62"/>
      <c r="O65" s="78"/>
      <c r="P65" s="91">
        <f>SUM(P63:P64)</f>
        <v>34339920</v>
      </c>
      <c r="Q65" s="92">
        <f>SUM(Q63:Q64)</f>
        <v>130695</v>
      </c>
      <c r="R65" s="85">
        <f t="shared" si="8"/>
        <v>262.7485366693447</v>
      </c>
      <c r="S65" s="101">
        <f>(R65*2+R83)/3</f>
        <v>241.97765650774014</v>
      </c>
    </row>
    <row r="66" spans="1:19" s="87" customFormat="1" ht="15">
      <c r="A66" s="76"/>
      <c r="B66" s="76"/>
      <c r="C66" s="76"/>
      <c r="D66" s="76"/>
      <c r="E66" s="76"/>
      <c r="F66" s="76"/>
      <c r="G66" s="76"/>
      <c r="H66" s="76"/>
      <c r="I66" s="78"/>
      <c r="L66" s="90"/>
      <c r="M66" s="62"/>
      <c r="O66" s="78"/>
      <c r="P66" s="78"/>
      <c r="Q66" s="78"/>
      <c r="R66" s="81"/>
      <c r="S66" s="81"/>
    </row>
    <row r="67" spans="1:19" s="87" customFormat="1" ht="15">
      <c r="A67" s="76" t="s">
        <v>81</v>
      </c>
      <c r="B67" s="76" t="s">
        <v>82</v>
      </c>
      <c r="C67" s="76" t="s">
        <v>83</v>
      </c>
      <c r="D67" s="76" t="s">
        <v>32</v>
      </c>
      <c r="E67" s="76" t="s">
        <v>84</v>
      </c>
      <c r="F67" s="76" t="b">
        <v>1</v>
      </c>
      <c r="G67" s="76" t="s">
        <v>71</v>
      </c>
      <c r="H67" s="76" t="s">
        <v>45</v>
      </c>
      <c r="I67" s="78">
        <v>10187436</v>
      </c>
      <c r="J67" s="60">
        <v>64</v>
      </c>
      <c r="K67" s="60">
        <v>63</v>
      </c>
      <c r="L67" s="70">
        <v>74284</v>
      </c>
      <c r="M67" s="62"/>
      <c r="O67" s="78">
        <v>10383846</v>
      </c>
      <c r="P67" s="78">
        <f aca="true" t="shared" si="9" ref="P67:P80">IF(O67&gt;0,O67,I67)</f>
        <v>10383846</v>
      </c>
      <c r="Q67" s="80">
        <f aca="true" t="shared" si="10" ref="Q67:Q80">IF(M67&gt;0,M67,L67)</f>
        <v>74284</v>
      </c>
      <c r="R67" s="81">
        <f t="shared" si="8"/>
        <v>139.78576813311076</v>
      </c>
      <c r="S67" s="81"/>
    </row>
    <row r="68" spans="1:19" s="87" customFormat="1" ht="15">
      <c r="A68" s="76" t="s">
        <v>94</v>
      </c>
      <c r="B68" s="76" t="s">
        <v>95</v>
      </c>
      <c r="C68" s="76" t="s">
        <v>96</v>
      </c>
      <c r="D68" s="76" t="s">
        <v>32</v>
      </c>
      <c r="E68" s="76" t="s">
        <v>84</v>
      </c>
      <c r="F68" s="76" t="b">
        <v>1</v>
      </c>
      <c r="G68" s="76" t="s">
        <v>71</v>
      </c>
      <c r="H68" s="76" t="s">
        <v>45</v>
      </c>
      <c r="I68" s="78">
        <v>6813903</v>
      </c>
      <c r="J68" s="60">
        <v>43</v>
      </c>
      <c r="K68" s="60">
        <v>42</v>
      </c>
      <c r="L68" s="70">
        <v>47403</v>
      </c>
      <c r="M68" s="62"/>
      <c r="O68" s="78">
        <v>6971346</v>
      </c>
      <c r="P68" s="78">
        <f t="shared" si="9"/>
        <v>6971346</v>
      </c>
      <c r="Q68" s="80">
        <f t="shared" si="10"/>
        <v>47403</v>
      </c>
      <c r="R68" s="81">
        <f t="shared" si="8"/>
        <v>147.06550218340612</v>
      </c>
      <c r="S68" s="81"/>
    </row>
    <row r="69" spans="1:19" s="87" customFormat="1" ht="15">
      <c r="A69" s="76" t="s">
        <v>272</v>
      </c>
      <c r="B69" s="76" t="s">
        <v>273</v>
      </c>
      <c r="C69" s="76" t="s">
        <v>274</v>
      </c>
      <c r="D69" s="76" t="s">
        <v>32</v>
      </c>
      <c r="E69" s="76" t="s">
        <v>84</v>
      </c>
      <c r="F69" s="76" t="b">
        <v>1</v>
      </c>
      <c r="G69" s="76" t="s">
        <v>71</v>
      </c>
      <c r="H69" s="76" t="s">
        <v>45</v>
      </c>
      <c r="I69" s="78">
        <v>8517799</v>
      </c>
      <c r="J69" s="60">
        <v>55</v>
      </c>
      <c r="K69" s="60">
        <v>54</v>
      </c>
      <c r="L69" s="70">
        <v>61552</v>
      </c>
      <c r="M69" s="61">
        <v>85741</v>
      </c>
      <c r="O69" s="78">
        <v>9467540</v>
      </c>
      <c r="P69" s="78">
        <f t="shared" si="9"/>
        <v>9467540</v>
      </c>
      <c r="Q69" s="80">
        <f t="shared" si="10"/>
        <v>85741</v>
      </c>
      <c r="R69" s="81">
        <f t="shared" si="8"/>
        <v>110.42021903173512</v>
      </c>
      <c r="S69" s="81"/>
    </row>
    <row r="70" spans="1:19" s="87" customFormat="1" ht="15">
      <c r="A70" s="76" t="s">
        <v>303</v>
      </c>
      <c r="B70" s="76" t="s">
        <v>304</v>
      </c>
      <c r="C70" s="76" t="s">
        <v>96</v>
      </c>
      <c r="D70" s="76" t="s">
        <v>32</v>
      </c>
      <c r="E70" s="76" t="s">
        <v>84</v>
      </c>
      <c r="F70" s="76" t="b">
        <v>1</v>
      </c>
      <c r="G70" s="76" t="s">
        <v>71</v>
      </c>
      <c r="H70" s="76" t="s">
        <v>45</v>
      </c>
      <c r="I70" s="78">
        <v>6848357</v>
      </c>
      <c r="J70" s="60">
        <v>40</v>
      </c>
      <c r="K70" s="60">
        <v>40</v>
      </c>
      <c r="L70" s="70">
        <v>39357</v>
      </c>
      <c r="M70" s="62"/>
      <c r="O70" s="78">
        <v>6215779</v>
      </c>
      <c r="P70" s="78">
        <f t="shared" si="9"/>
        <v>6215779</v>
      </c>
      <c r="Q70" s="80">
        <f t="shared" si="10"/>
        <v>39357</v>
      </c>
      <c r="R70" s="81">
        <f t="shared" si="8"/>
        <v>157.93325202632315</v>
      </c>
      <c r="S70" s="81"/>
    </row>
    <row r="71" spans="1:19" s="87" customFormat="1" ht="15">
      <c r="A71" s="76" t="s">
        <v>389</v>
      </c>
      <c r="B71" s="76" t="s">
        <v>390</v>
      </c>
      <c r="C71" s="76" t="s">
        <v>248</v>
      </c>
      <c r="D71" s="76" t="s">
        <v>32</v>
      </c>
      <c r="E71" s="76" t="s">
        <v>84</v>
      </c>
      <c r="F71" s="76" t="b">
        <v>1</v>
      </c>
      <c r="G71" s="76" t="s">
        <v>71</v>
      </c>
      <c r="H71" s="76" t="s">
        <v>45</v>
      </c>
      <c r="I71" s="78">
        <v>15133354</v>
      </c>
      <c r="J71" s="60">
        <v>68</v>
      </c>
      <c r="K71" s="60">
        <v>67</v>
      </c>
      <c r="L71" s="70">
        <v>63225</v>
      </c>
      <c r="M71" s="62"/>
      <c r="O71" s="78">
        <v>15392681</v>
      </c>
      <c r="P71" s="78">
        <f t="shared" si="9"/>
        <v>15392681</v>
      </c>
      <c r="Q71" s="80">
        <f t="shared" si="10"/>
        <v>63225</v>
      </c>
      <c r="R71" s="81">
        <f t="shared" si="8"/>
        <v>243.4587742190589</v>
      </c>
      <c r="S71" s="81"/>
    </row>
    <row r="72" spans="1:19" s="87" customFormat="1" ht="15">
      <c r="A72" s="76" t="s">
        <v>394</v>
      </c>
      <c r="B72" s="76" t="s">
        <v>395</v>
      </c>
      <c r="C72" s="76" t="s">
        <v>396</v>
      </c>
      <c r="D72" s="76" t="s">
        <v>32</v>
      </c>
      <c r="E72" s="76" t="s">
        <v>84</v>
      </c>
      <c r="F72" s="76" t="b">
        <v>1</v>
      </c>
      <c r="G72" s="76" t="s">
        <v>71</v>
      </c>
      <c r="H72" s="76" t="s">
        <v>45</v>
      </c>
      <c r="I72" s="78">
        <v>13106079</v>
      </c>
      <c r="J72" s="60">
        <v>48</v>
      </c>
      <c r="K72" s="60">
        <v>47</v>
      </c>
      <c r="L72" s="70">
        <v>57332</v>
      </c>
      <c r="M72" s="62"/>
      <c r="O72" s="78">
        <v>13610306</v>
      </c>
      <c r="P72" s="78">
        <f t="shared" si="9"/>
        <v>13610306</v>
      </c>
      <c r="Q72" s="80">
        <f t="shared" si="10"/>
        <v>57332</v>
      </c>
      <c r="R72" s="81">
        <f t="shared" si="8"/>
        <v>237.39457894369636</v>
      </c>
      <c r="S72" s="81"/>
    </row>
    <row r="73" spans="1:19" s="87" customFormat="1" ht="15">
      <c r="A73" s="76" t="s">
        <v>439</v>
      </c>
      <c r="B73" s="76" t="s">
        <v>440</v>
      </c>
      <c r="C73" s="76" t="s">
        <v>396</v>
      </c>
      <c r="D73" s="76" t="s">
        <v>32</v>
      </c>
      <c r="E73" s="76" t="s">
        <v>84</v>
      </c>
      <c r="F73" s="76" t="b">
        <v>1</v>
      </c>
      <c r="G73" s="76" t="s">
        <v>71</v>
      </c>
      <c r="H73" s="76" t="s">
        <v>45</v>
      </c>
      <c r="I73" s="78">
        <v>3995994</v>
      </c>
      <c r="J73" s="87">
        <v>16</v>
      </c>
      <c r="K73" s="87">
        <v>16</v>
      </c>
      <c r="L73" s="90">
        <v>16952</v>
      </c>
      <c r="M73" s="61">
        <v>16856</v>
      </c>
      <c r="O73" s="78">
        <v>3697362</v>
      </c>
      <c r="P73" s="78">
        <f t="shared" si="9"/>
        <v>3697362</v>
      </c>
      <c r="Q73" s="80">
        <f t="shared" si="10"/>
        <v>16856</v>
      </c>
      <c r="R73" s="81">
        <f t="shared" si="8"/>
        <v>219.3499050783104</v>
      </c>
      <c r="S73" s="81"/>
    </row>
    <row r="74" spans="1:19" s="87" customFormat="1" ht="15">
      <c r="A74" s="76" t="s">
        <v>443</v>
      </c>
      <c r="B74" s="76" t="s">
        <v>444</v>
      </c>
      <c r="C74" s="76" t="s">
        <v>96</v>
      </c>
      <c r="D74" s="76" t="s">
        <v>32</v>
      </c>
      <c r="E74" s="76" t="s">
        <v>84</v>
      </c>
      <c r="F74" s="76" t="b">
        <v>1</v>
      </c>
      <c r="G74" s="76" t="s">
        <v>200</v>
      </c>
      <c r="H74" s="76" t="s">
        <v>45</v>
      </c>
      <c r="I74" s="78">
        <v>12731163</v>
      </c>
      <c r="J74" s="87">
        <v>73</v>
      </c>
      <c r="K74" s="87">
        <v>72</v>
      </c>
      <c r="L74" s="90">
        <v>52200</v>
      </c>
      <c r="M74" s="61"/>
      <c r="O74" s="78"/>
      <c r="P74" s="78">
        <f t="shared" si="9"/>
        <v>12731163</v>
      </c>
      <c r="Q74" s="80">
        <f t="shared" si="10"/>
        <v>52200</v>
      </c>
      <c r="R74" s="81">
        <f t="shared" si="8"/>
        <v>243.89201149425287</v>
      </c>
      <c r="S74" s="81"/>
    </row>
    <row r="75" spans="1:19" s="87" customFormat="1" ht="15">
      <c r="A75" s="76" t="s">
        <v>449</v>
      </c>
      <c r="B75" s="76" t="s">
        <v>450</v>
      </c>
      <c r="C75" s="76" t="s">
        <v>32</v>
      </c>
      <c r="D75" s="76" t="s">
        <v>32</v>
      </c>
      <c r="E75" s="76" t="s">
        <v>84</v>
      </c>
      <c r="F75" s="76" t="b">
        <v>1</v>
      </c>
      <c r="G75" s="76" t="s">
        <v>200</v>
      </c>
      <c r="H75" s="76" t="s">
        <v>45</v>
      </c>
      <c r="I75" s="78">
        <v>11601000</v>
      </c>
      <c r="J75" s="87">
        <v>72</v>
      </c>
      <c r="K75" s="87">
        <v>70</v>
      </c>
      <c r="L75" s="90">
        <v>69129</v>
      </c>
      <c r="M75" s="61"/>
      <c r="O75" s="78"/>
      <c r="P75" s="78">
        <f t="shared" si="9"/>
        <v>11601000</v>
      </c>
      <c r="Q75" s="80">
        <f t="shared" si="10"/>
        <v>69129</v>
      </c>
      <c r="R75" s="81">
        <f t="shared" si="8"/>
        <v>167.81669053508656</v>
      </c>
      <c r="S75" s="81"/>
    </row>
    <row r="76" spans="1:19" ht="15">
      <c r="A76" s="76" t="s">
        <v>527</v>
      </c>
      <c r="B76" s="76" t="s">
        <v>528</v>
      </c>
      <c r="C76" s="76" t="s">
        <v>529</v>
      </c>
      <c r="D76" s="76" t="s">
        <v>32</v>
      </c>
      <c r="E76" s="76" t="s">
        <v>84</v>
      </c>
      <c r="F76" s="76" t="b">
        <v>1</v>
      </c>
      <c r="G76" s="76" t="s">
        <v>200</v>
      </c>
      <c r="H76" s="76" t="s">
        <v>45</v>
      </c>
      <c r="I76" s="78">
        <v>15688863</v>
      </c>
      <c r="J76" s="58">
        <v>57</v>
      </c>
      <c r="K76" s="58">
        <v>56</v>
      </c>
      <c r="L76" s="69">
        <v>68267</v>
      </c>
      <c r="M76" s="61"/>
      <c r="N76" s="87"/>
      <c r="P76" s="78">
        <f t="shared" si="9"/>
        <v>15688863</v>
      </c>
      <c r="Q76" s="80">
        <f t="shared" si="10"/>
        <v>68267</v>
      </c>
      <c r="R76" s="81">
        <f t="shared" si="8"/>
        <v>229.8162069521145</v>
      </c>
      <c r="S76" s="81"/>
    </row>
    <row r="77" spans="1:19" ht="15">
      <c r="A77" s="76" t="s">
        <v>634</v>
      </c>
      <c r="B77" s="76" t="s">
        <v>635</v>
      </c>
      <c r="C77" s="76" t="s">
        <v>83</v>
      </c>
      <c r="D77" s="76" t="s">
        <v>32</v>
      </c>
      <c r="E77" s="76" t="s">
        <v>84</v>
      </c>
      <c r="F77" s="76" t="b">
        <v>1</v>
      </c>
      <c r="G77" s="76" t="s">
        <v>200</v>
      </c>
      <c r="H77" s="76" t="s">
        <v>45</v>
      </c>
      <c r="I77" s="78">
        <v>19262403</v>
      </c>
      <c r="J77" s="58">
        <v>70</v>
      </c>
      <c r="K77" s="58">
        <v>69</v>
      </c>
      <c r="L77" s="69">
        <v>68561</v>
      </c>
      <c r="M77" s="61"/>
      <c r="P77" s="78">
        <f t="shared" si="9"/>
        <v>19262403</v>
      </c>
      <c r="Q77" s="80">
        <f t="shared" si="10"/>
        <v>68561</v>
      </c>
      <c r="R77" s="81">
        <f t="shared" si="8"/>
        <v>280.95277198407257</v>
      </c>
      <c r="S77" s="81"/>
    </row>
    <row r="78" spans="1:19" ht="15">
      <c r="A78" s="76" t="s">
        <v>641</v>
      </c>
      <c r="B78" s="76" t="s">
        <v>642</v>
      </c>
      <c r="C78" s="76" t="s">
        <v>396</v>
      </c>
      <c r="D78" s="76" t="s">
        <v>32</v>
      </c>
      <c r="E78" s="76" t="s">
        <v>84</v>
      </c>
      <c r="F78" s="76" t="b">
        <v>1</v>
      </c>
      <c r="G78" s="76" t="s">
        <v>200</v>
      </c>
      <c r="H78" s="76" t="s">
        <v>45</v>
      </c>
      <c r="I78" s="78">
        <v>7166589</v>
      </c>
      <c r="J78" s="58">
        <v>40</v>
      </c>
      <c r="K78" s="58">
        <v>39</v>
      </c>
      <c r="L78" s="69">
        <v>29165</v>
      </c>
      <c r="M78" s="61"/>
      <c r="P78" s="78">
        <f t="shared" si="9"/>
        <v>7166589</v>
      </c>
      <c r="Q78" s="80">
        <f t="shared" si="10"/>
        <v>29165</v>
      </c>
      <c r="R78" s="81">
        <f t="shared" si="8"/>
        <v>245.72566432367563</v>
      </c>
      <c r="S78" s="81"/>
    </row>
    <row r="79" spans="1:19" ht="15">
      <c r="A79" s="76" t="s">
        <v>700</v>
      </c>
      <c r="B79" s="76" t="s">
        <v>701</v>
      </c>
      <c r="C79" s="76" t="s">
        <v>702</v>
      </c>
      <c r="D79" s="76" t="s">
        <v>32</v>
      </c>
      <c r="E79" s="76" t="s">
        <v>84</v>
      </c>
      <c r="F79" s="76" t="b">
        <v>1</v>
      </c>
      <c r="G79" s="76" t="s">
        <v>200</v>
      </c>
      <c r="H79" s="76" t="s">
        <v>45</v>
      </c>
      <c r="I79" s="78">
        <v>9996642</v>
      </c>
      <c r="J79" s="58">
        <v>56</v>
      </c>
      <c r="K79" s="58">
        <v>55</v>
      </c>
      <c r="L79" s="69">
        <v>71618</v>
      </c>
      <c r="M79" s="61"/>
      <c r="P79" s="78">
        <f t="shared" si="9"/>
        <v>9996642</v>
      </c>
      <c r="Q79" s="80">
        <f t="shared" si="10"/>
        <v>71618</v>
      </c>
      <c r="R79" s="81">
        <f t="shared" si="8"/>
        <v>139.58281437627411</v>
      </c>
      <c r="S79" s="81"/>
    </row>
    <row r="80" spans="1:19" ht="15">
      <c r="A80" s="76" t="s">
        <v>824</v>
      </c>
      <c r="B80" s="76" t="s">
        <v>825</v>
      </c>
      <c r="C80" s="76" t="s">
        <v>32</v>
      </c>
      <c r="D80" s="76" t="s">
        <v>32</v>
      </c>
      <c r="E80" s="76" t="s">
        <v>84</v>
      </c>
      <c r="F80" s="76" t="b">
        <v>1</v>
      </c>
      <c r="G80" s="76" t="s">
        <v>200</v>
      </c>
      <c r="H80" s="76" t="s">
        <v>45</v>
      </c>
      <c r="I80" s="78">
        <v>13630483</v>
      </c>
      <c r="J80" s="58">
        <v>49</v>
      </c>
      <c r="K80" s="58">
        <v>48</v>
      </c>
      <c r="L80" s="69">
        <v>58547</v>
      </c>
      <c r="M80" s="61"/>
      <c r="P80" s="78">
        <f t="shared" si="9"/>
        <v>13630483</v>
      </c>
      <c r="Q80" s="80">
        <f t="shared" si="10"/>
        <v>58547</v>
      </c>
      <c r="R80" s="81">
        <f t="shared" si="8"/>
        <v>232.81266333031581</v>
      </c>
      <c r="S80" s="81"/>
    </row>
    <row r="81" spans="1:19" ht="15">
      <c r="A81" s="76"/>
      <c r="B81" s="76"/>
      <c r="C81" s="76"/>
      <c r="D81" s="76"/>
      <c r="E81" s="76"/>
      <c r="F81" s="76"/>
      <c r="G81" s="76"/>
      <c r="H81" s="76"/>
      <c r="I81" s="78"/>
      <c r="M81" s="61"/>
      <c r="P81" s="91">
        <f>SUM(P67:P80)</f>
        <v>155816003</v>
      </c>
      <c r="Q81" s="92">
        <f>SUM(Q67:Q80)</f>
        <v>801685</v>
      </c>
      <c r="R81" s="85">
        <f t="shared" si="8"/>
        <v>194.36063166954602</v>
      </c>
      <c r="S81" s="85"/>
    </row>
    <row r="82" ht="15">
      <c r="A82" s="105" t="s">
        <v>950</v>
      </c>
    </row>
    <row r="83" spans="1:20" ht="15">
      <c r="A83" s="105" t="s">
        <v>951</v>
      </c>
      <c r="O83" s="91"/>
      <c r="P83" s="91">
        <f>P81+P65+P61+P52+P55+P46+P37+P15</f>
        <v>866580388</v>
      </c>
      <c r="Q83" s="91">
        <f>Q81+Q65+Q61+Q52+Q55+Q46+Q37+Q15</f>
        <v>4323479</v>
      </c>
      <c r="R83" s="85">
        <f>P83/Q83</f>
        <v>200.43589618453103</v>
      </c>
      <c r="S83" s="85"/>
      <c r="T83" s="103" t="s">
        <v>920</v>
      </c>
    </row>
    <row r="84" spans="1:19" ht="15">
      <c r="A84" s="105" t="s">
        <v>949</v>
      </c>
      <c r="O84" s="91"/>
      <c r="R84" s="85"/>
      <c r="S84" s="86"/>
    </row>
  </sheetData>
  <sheetProtection/>
  <printOptions gridLines="1" horizontalCentered="1"/>
  <pageMargins left="0.25" right="0.25" top="1" bottom="0.5" header="0.5" footer="0.25"/>
  <pageSetup fitToHeight="3" fitToWidth="1" horizontalDpi="600" verticalDpi="600" orientation="landscape" scale="42" r:id="rId1"/>
  <headerFooter alignWithMargins="0">
    <oddHeader>&amp;CCALIFORNIA TAX CREDIT ALLOCATION COMMITTEE
PRELIMINARY GEOGRAPHIC APPORTIONMENT UPDATE
HOUSING COST FACTOR DATASET
9% AWARDED NEW CONSTRUCTION PROJECTS
CENTRAL REGION
2006 - 2011 ROUND 1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8.140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97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7109375" style="57" customWidth="1"/>
    <col min="13" max="13" width="12.14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0.57421875" style="78" customWidth="1"/>
    <col min="20" max="20" width="28.28125" style="58" customWidth="1"/>
    <col min="21" max="16384" width="9.140625" style="58" customWidth="1"/>
  </cols>
  <sheetData>
    <row r="1" spans="1:20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41" t="s">
        <v>948</v>
      </c>
      <c r="T1" s="65" t="s">
        <v>67</v>
      </c>
    </row>
    <row r="2" spans="1:19" ht="15">
      <c r="A2" s="76" t="s">
        <v>151</v>
      </c>
      <c r="B2" s="76" t="s">
        <v>152</v>
      </c>
      <c r="C2" s="76" t="s">
        <v>153</v>
      </c>
      <c r="D2" s="76" t="s">
        <v>17</v>
      </c>
      <c r="E2" s="76" t="s">
        <v>103</v>
      </c>
      <c r="F2" s="76" t="b">
        <v>1</v>
      </c>
      <c r="G2" s="76" t="s">
        <v>71</v>
      </c>
      <c r="H2" s="76" t="s">
        <v>45</v>
      </c>
      <c r="I2" s="78">
        <v>18002692</v>
      </c>
      <c r="J2" s="60">
        <v>65</v>
      </c>
      <c r="K2" s="60">
        <v>64</v>
      </c>
      <c r="L2" s="70">
        <v>53085</v>
      </c>
      <c r="O2" s="78">
        <v>20344449</v>
      </c>
      <c r="P2" s="78">
        <f aca="true" t="shared" si="0" ref="P2:P11">IF(O2&gt;0,O2,I2)</f>
        <v>20344449</v>
      </c>
      <c r="Q2" s="80">
        <f aca="true" t="shared" si="1" ref="Q2:Q11">IF(M2&gt;0,M2,L2)</f>
        <v>53085</v>
      </c>
      <c r="R2" s="81">
        <f>P2/Q2</f>
        <v>383.2428934727324</v>
      </c>
      <c r="S2" s="81"/>
    </row>
    <row r="3" spans="1:19" ht="15">
      <c r="A3" s="76" t="s">
        <v>154</v>
      </c>
      <c r="B3" s="76" t="s">
        <v>155</v>
      </c>
      <c r="C3" s="76" t="s">
        <v>156</v>
      </c>
      <c r="D3" s="76" t="s">
        <v>17</v>
      </c>
      <c r="E3" s="76" t="s">
        <v>103</v>
      </c>
      <c r="F3" s="76" t="b">
        <v>1</v>
      </c>
      <c r="G3" s="76" t="s">
        <v>71</v>
      </c>
      <c r="H3" s="76" t="s">
        <v>45</v>
      </c>
      <c r="I3" s="78">
        <v>18669088</v>
      </c>
      <c r="J3" s="60">
        <v>60</v>
      </c>
      <c r="K3" s="60">
        <v>59</v>
      </c>
      <c r="L3" s="70">
        <v>59575</v>
      </c>
      <c r="O3" s="78">
        <v>14899176</v>
      </c>
      <c r="P3" s="78">
        <f t="shared" si="0"/>
        <v>14899176</v>
      </c>
      <c r="Q3" s="80">
        <f t="shared" si="1"/>
        <v>59575</v>
      </c>
      <c r="R3" s="81">
        <f aca="true" t="shared" si="2" ref="R3:R20">P3/Q3</f>
        <v>250.09107847251363</v>
      </c>
      <c r="S3" s="81"/>
    </row>
    <row r="4" spans="1:19" ht="15">
      <c r="A4" s="76" t="s">
        <v>342</v>
      </c>
      <c r="B4" s="76" t="s">
        <v>343</v>
      </c>
      <c r="C4" s="76" t="s">
        <v>153</v>
      </c>
      <c r="D4" s="76" t="s">
        <v>17</v>
      </c>
      <c r="E4" s="76" t="s">
        <v>103</v>
      </c>
      <c r="F4" s="76" t="b">
        <v>1</v>
      </c>
      <c r="G4" s="76" t="s">
        <v>71</v>
      </c>
      <c r="H4" s="76" t="s">
        <v>45</v>
      </c>
      <c r="I4" s="78">
        <v>20391767</v>
      </c>
      <c r="J4" s="60">
        <v>61</v>
      </c>
      <c r="K4" s="60">
        <v>60</v>
      </c>
      <c r="L4" s="70">
        <v>62691</v>
      </c>
      <c r="M4" s="62"/>
      <c r="N4" s="87"/>
      <c r="O4" s="78">
        <v>19723753</v>
      </c>
      <c r="P4" s="78">
        <f t="shared" si="0"/>
        <v>19723753</v>
      </c>
      <c r="Q4" s="80">
        <f t="shared" si="1"/>
        <v>62691</v>
      </c>
      <c r="R4" s="81">
        <f t="shared" si="2"/>
        <v>314.61857363895933</v>
      </c>
      <c r="S4" s="81"/>
    </row>
    <row r="5" spans="1:19" ht="15">
      <c r="A5" s="76" t="s">
        <v>375</v>
      </c>
      <c r="B5" s="76" t="s">
        <v>376</v>
      </c>
      <c r="C5" s="76" t="s">
        <v>153</v>
      </c>
      <c r="D5" s="76" t="s">
        <v>17</v>
      </c>
      <c r="E5" s="76" t="s">
        <v>103</v>
      </c>
      <c r="F5" s="76" t="b">
        <v>1</v>
      </c>
      <c r="G5" s="76" t="s">
        <v>71</v>
      </c>
      <c r="H5" s="76" t="s">
        <v>45</v>
      </c>
      <c r="I5" s="78">
        <v>12434795</v>
      </c>
      <c r="J5" s="60">
        <v>58</v>
      </c>
      <c r="K5" s="60">
        <v>57</v>
      </c>
      <c r="L5" s="70">
        <v>60485</v>
      </c>
      <c r="M5" s="62"/>
      <c r="N5" s="87"/>
      <c r="O5" s="78">
        <v>13186901</v>
      </c>
      <c r="P5" s="78">
        <f t="shared" si="0"/>
        <v>13186901</v>
      </c>
      <c r="Q5" s="80">
        <f t="shared" si="1"/>
        <v>60485</v>
      </c>
      <c r="R5" s="81">
        <f t="shared" si="2"/>
        <v>218.01936017194345</v>
      </c>
      <c r="S5" s="81"/>
    </row>
    <row r="6" spans="1:19" ht="15">
      <c r="A6" s="76" t="s">
        <v>573</v>
      </c>
      <c r="B6" s="76" t="s">
        <v>574</v>
      </c>
      <c r="C6" s="76" t="s">
        <v>251</v>
      </c>
      <c r="D6" s="76" t="s">
        <v>17</v>
      </c>
      <c r="E6" s="76" t="s">
        <v>103</v>
      </c>
      <c r="F6" s="76" t="b">
        <v>1</v>
      </c>
      <c r="G6" s="76" t="s">
        <v>200</v>
      </c>
      <c r="H6" s="76" t="s">
        <v>45</v>
      </c>
      <c r="I6" s="78">
        <v>6253149</v>
      </c>
      <c r="J6" s="58">
        <v>16</v>
      </c>
      <c r="K6" s="58">
        <v>15</v>
      </c>
      <c r="L6" s="69">
        <v>11592</v>
      </c>
      <c r="P6" s="78">
        <f t="shared" si="0"/>
        <v>6253149</v>
      </c>
      <c r="Q6" s="80">
        <f t="shared" si="1"/>
        <v>11592</v>
      </c>
      <c r="R6" s="81">
        <f t="shared" si="2"/>
        <v>539.4365942028985</v>
      </c>
      <c r="S6" s="81"/>
    </row>
    <row r="7" spans="1:19" ht="15">
      <c r="A7" s="76" t="s">
        <v>593</v>
      </c>
      <c r="B7" s="76" t="s">
        <v>594</v>
      </c>
      <c r="C7" s="76" t="s">
        <v>595</v>
      </c>
      <c r="D7" s="76" t="s">
        <v>17</v>
      </c>
      <c r="E7" s="76" t="s">
        <v>103</v>
      </c>
      <c r="F7" s="76" t="b">
        <v>1</v>
      </c>
      <c r="G7" s="76" t="s">
        <v>200</v>
      </c>
      <c r="H7" s="76" t="s">
        <v>45</v>
      </c>
      <c r="I7" s="78">
        <v>28869126</v>
      </c>
      <c r="J7" s="58">
        <v>64</v>
      </c>
      <c r="K7" s="58">
        <v>63</v>
      </c>
      <c r="L7" s="69">
        <v>92409</v>
      </c>
      <c r="P7" s="78">
        <f t="shared" si="0"/>
        <v>28869126</v>
      </c>
      <c r="Q7" s="80">
        <f t="shared" si="1"/>
        <v>92409</v>
      </c>
      <c r="R7" s="81">
        <f t="shared" si="2"/>
        <v>312.40599941564136</v>
      </c>
      <c r="S7" s="81"/>
    </row>
    <row r="8" spans="1:19" ht="15">
      <c r="A8" s="76" t="s">
        <v>707</v>
      </c>
      <c r="B8" s="76" t="s">
        <v>708</v>
      </c>
      <c r="C8" s="76" t="s">
        <v>153</v>
      </c>
      <c r="D8" s="76" t="s">
        <v>17</v>
      </c>
      <c r="E8" s="76" t="s">
        <v>103</v>
      </c>
      <c r="F8" s="76" t="b">
        <v>1</v>
      </c>
      <c r="G8" s="76" t="s">
        <v>200</v>
      </c>
      <c r="H8" s="76" t="s">
        <v>45</v>
      </c>
      <c r="I8" s="78">
        <v>27525531</v>
      </c>
      <c r="J8" s="58">
        <v>70</v>
      </c>
      <c r="K8" s="58">
        <v>69</v>
      </c>
      <c r="L8" s="69">
        <v>61110</v>
      </c>
      <c r="P8" s="78">
        <f t="shared" si="0"/>
        <v>27525531</v>
      </c>
      <c r="Q8" s="80">
        <f t="shared" si="1"/>
        <v>61110</v>
      </c>
      <c r="R8" s="81">
        <f t="shared" si="2"/>
        <v>450.42596956308296</v>
      </c>
      <c r="S8" s="81"/>
    </row>
    <row r="9" spans="1:19" ht="15">
      <c r="A9" s="76" t="s">
        <v>781</v>
      </c>
      <c r="B9" s="76" t="s">
        <v>782</v>
      </c>
      <c r="C9" s="76" t="s">
        <v>689</v>
      </c>
      <c r="D9" s="76" t="s">
        <v>17</v>
      </c>
      <c r="E9" s="76" t="s">
        <v>103</v>
      </c>
      <c r="F9" s="76" t="b">
        <v>1</v>
      </c>
      <c r="G9" s="76" t="s">
        <v>200</v>
      </c>
      <c r="H9" s="76" t="s">
        <v>45</v>
      </c>
      <c r="I9" s="78">
        <v>33102945</v>
      </c>
      <c r="J9" s="58">
        <v>57</v>
      </c>
      <c r="K9" s="58">
        <v>56</v>
      </c>
      <c r="L9" s="69">
        <v>119044</v>
      </c>
      <c r="P9" s="78">
        <f t="shared" si="0"/>
        <v>33102945</v>
      </c>
      <c r="Q9" s="80">
        <f t="shared" si="1"/>
        <v>119044</v>
      </c>
      <c r="R9" s="81">
        <f t="shared" si="2"/>
        <v>278.07319142501933</v>
      </c>
      <c r="S9" s="81"/>
    </row>
    <row r="10" spans="1:19" ht="15">
      <c r="A10" s="76" t="s">
        <v>822</v>
      </c>
      <c r="B10" s="76" t="s">
        <v>823</v>
      </c>
      <c r="C10" s="76" t="s">
        <v>153</v>
      </c>
      <c r="D10" s="76" t="s">
        <v>17</v>
      </c>
      <c r="E10" s="76" t="s">
        <v>103</v>
      </c>
      <c r="F10" s="76" t="b">
        <v>1</v>
      </c>
      <c r="G10" s="76" t="s">
        <v>200</v>
      </c>
      <c r="H10" s="76" t="s">
        <v>45</v>
      </c>
      <c r="I10" s="78">
        <v>22774551</v>
      </c>
      <c r="J10" s="58">
        <v>55</v>
      </c>
      <c r="K10" s="58">
        <v>54</v>
      </c>
      <c r="L10" s="69">
        <v>68899</v>
      </c>
      <c r="P10" s="78">
        <f t="shared" si="0"/>
        <v>22774551</v>
      </c>
      <c r="Q10" s="80">
        <f t="shared" si="1"/>
        <v>68899</v>
      </c>
      <c r="R10" s="81">
        <f t="shared" si="2"/>
        <v>330.5498047867168</v>
      </c>
      <c r="S10" s="81"/>
    </row>
    <row r="11" spans="1:19" ht="15">
      <c r="A11" s="93" t="s">
        <v>892</v>
      </c>
      <c r="B11" s="76" t="s">
        <v>893</v>
      </c>
      <c r="C11" s="76" t="s">
        <v>153</v>
      </c>
      <c r="D11" s="76" t="s">
        <v>17</v>
      </c>
      <c r="E11" s="76" t="s">
        <v>103</v>
      </c>
      <c r="F11" s="76" t="b">
        <v>1</v>
      </c>
      <c r="G11" s="76" t="s">
        <v>200</v>
      </c>
      <c r="H11" s="94" t="s">
        <v>45</v>
      </c>
      <c r="I11" s="95">
        <v>11414423</v>
      </c>
      <c r="J11" s="58">
        <v>32</v>
      </c>
      <c r="K11" s="58">
        <v>31</v>
      </c>
      <c r="L11" s="69">
        <v>47807</v>
      </c>
      <c r="P11" s="78">
        <f t="shared" si="0"/>
        <v>11414423</v>
      </c>
      <c r="Q11" s="80">
        <f t="shared" si="1"/>
        <v>47807</v>
      </c>
      <c r="R11" s="81">
        <f t="shared" si="2"/>
        <v>238.76049532495242</v>
      </c>
      <c r="S11" s="81"/>
    </row>
    <row r="12" spans="1:19" ht="15">
      <c r="A12" s="93"/>
      <c r="B12" s="76"/>
      <c r="C12" s="76"/>
      <c r="D12" s="76"/>
      <c r="E12" s="76"/>
      <c r="F12" s="76"/>
      <c r="G12" s="76"/>
      <c r="H12" s="94"/>
      <c r="I12" s="95"/>
      <c r="L12" s="69"/>
      <c r="P12" s="91">
        <f>SUM(P2:P11)</f>
        <v>198094004</v>
      </c>
      <c r="Q12" s="92">
        <f>SUM(Q2:Q11)</f>
        <v>636697</v>
      </c>
      <c r="R12" s="85">
        <f t="shared" si="2"/>
        <v>311.12759130324156</v>
      </c>
      <c r="S12" s="85"/>
    </row>
    <row r="13" spans="1:19" ht="15">
      <c r="A13" s="93"/>
      <c r="B13" s="76"/>
      <c r="C13" s="76"/>
      <c r="D13" s="76"/>
      <c r="E13" s="76"/>
      <c r="F13" s="76"/>
      <c r="G13" s="76"/>
      <c r="H13" s="94"/>
      <c r="I13" s="95"/>
      <c r="L13" s="69"/>
      <c r="R13" s="81"/>
      <c r="S13" s="81"/>
    </row>
    <row r="14" spans="1:19" ht="15">
      <c r="A14" s="76" t="s">
        <v>113</v>
      </c>
      <c r="B14" s="76" t="s">
        <v>114</v>
      </c>
      <c r="C14" s="76" t="s">
        <v>115</v>
      </c>
      <c r="D14" s="76" t="s">
        <v>15</v>
      </c>
      <c r="E14" s="76" t="s">
        <v>103</v>
      </c>
      <c r="F14" s="76" t="b">
        <v>1</v>
      </c>
      <c r="G14" s="76" t="s">
        <v>71</v>
      </c>
      <c r="H14" s="76" t="s">
        <v>45</v>
      </c>
      <c r="I14" s="78">
        <v>12425497</v>
      </c>
      <c r="J14" s="60">
        <v>40</v>
      </c>
      <c r="K14" s="60">
        <v>39</v>
      </c>
      <c r="L14" s="70">
        <v>41871</v>
      </c>
      <c r="O14" s="78">
        <v>12505713</v>
      </c>
      <c r="P14" s="78">
        <f aca="true" t="shared" si="3" ref="P14:P19">IF(O14&gt;0,O14,I14)</f>
        <v>12505713</v>
      </c>
      <c r="Q14" s="80">
        <f aca="true" t="shared" si="4" ref="Q14:Q19">IF(M14&gt;0,M14,L14)</f>
        <v>41871</v>
      </c>
      <c r="R14" s="81">
        <f t="shared" si="2"/>
        <v>298.67242244035253</v>
      </c>
      <c r="S14" s="81"/>
    </row>
    <row r="15" spans="1:19" ht="15">
      <c r="A15" s="76" t="s">
        <v>296</v>
      </c>
      <c r="B15" s="76" t="s">
        <v>297</v>
      </c>
      <c r="C15" s="76" t="s">
        <v>298</v>
      </c>
      <c r="D15" s="76" t="s">
        <v>15</v>
      </c>
      <c r="E15" s="76" t="s">
        <v>103</v>
      </c>
      <c r="F15" s="76" t="b">
        <v>1</v>
      </c>
      <c r="G15" s="76" t="s">
        <v>71</v>
      </c>
      <c r="H15" s="76" t="s">
        <v>45</v>
      </c>
      <c r="I15" s="78">
        <v>17316580</v>
      </c>
      <c r="J15" s="60">
        <v>66</v>
      </c>
      <c r="K15" s="60">
        <v>65</v>
      </c>
      <c r="L15" s="70">
        <v>45870</v>
      </c>
      <c r="M15" s="61">
        <v>44804</v>
      </c>
      <c r="O15" s="78">
        <v>21572384</v>
      </c>
      <c r="P15" s="78">
        <f t="shared" si="3"/>
        <v>21572384</v>
      </c>
      <c r="Q15" s="80">
        <f t="shared" si="4"/>
        <v>44804</v>
      </c>
      <c r="R15" s="81">
        <f t="shared" si="2"/>
        <v>481.4834389786626</v>
      </c>
      <c r="S15" s="81"/>
    </row>
    <row r="16" spans="1:19" ht="15">
      <c r="A16" s="76" t="s">
        <v>299</v>
      </c>
      <c r="B16" s="76" t="s">
        <v>300</v>
      </c>
      <c r="C16" s="76" t="s">
        <v>255</v>
      </c>
      <c r="D16" s="76" t="s">
        <v>15</v>
      </c>
      <c r="E16" s="76" t="s">
        <v>103</v>
      </c>
      <c r="F16" s="76" t="b">
        <v>1</v>
      </c>
      <c r="G16" s="76" t="s">
        <v>71</v>
      </c>
      <c r="H16" s="76" t="s">
        <v>45</v>
      </c>
      <c r="I16" s="78">
        <v>11701118</v>
      </c>
      <c r="J16" s="60">
        <v>54</v>
      </c>
      <c r="K16" s="60">
        <v>53</v>
      </c>
      <c r="L16" s="70">
        <v>40087</v>
      </c>
      <c r="O16" s="78">
        <v>11320252</v>
      </c>
      <c r="P16" s="78">
        <f t="shared" si="3"/>
        <v>11320252</v>
      </c>
      <c r="Q16" s="80">
        <f t="shared" si="4"/>
        <v>40087</v>
      </c>
      <c r="R16" s="81">
        <f t="shared" si="2"/>
        <v>282.39209718861474</v>
      </c>
      <c r="S16" s="81"/>
    </row>
    <row r="17" spans="1:19" ht="15">
      <c r="A17" s="76" t="s">
        <v>384</v>
      </c>
      <c r="B17" s="76" t="s">
        <v>385</v>
      </c>
      <c r="C17" s="76" t="s">
        <v>255</v>
      </c>
      <c r="D17" s="76" t="s">
        <v>15</v>
      </c>
      <c r="E17" s="76" t="s">
        <v>103</v>
      </c>
      <c r="F17" s="76" t="b">
        <v>1</v>
      </c>
      <c r="G17" s="76" t="s">
        <v>71</v>
      </c>
      <c r="H17" s="76" t="s">
        <v>45</v>
      </c>
      <c r="I17" s="78">
        <v>10875622</v>
      </c>
      <c r="J17" s="60">
        <v>54</v>
      </c>
      <c r="K17" s="60">
        <v>53</v>
      </c>
      <c r="L17" s="70">
        <v>40087</v>
      </c>
      <c r="O17" s="78">
        <v>11308848</v>
      </c>
      <c r="P17" s="78">
        <f t="shared" si="3"/>
        <v>11308848</v>
      </c>
      <c r="Q17" s="80">
        <f t="shared" si="4"/>
        <v>40087</v>
      </c>
      <c r="R17" s="81">
        <f t="shared" si="2"/>
        <v>282.1076159353406</v>
      </c>
      <c r="S17" s="81"/>
    </row>
    <row r="18" spans="1:19" ht="15">
      <c r="A18" s="76" t="s">
        <v>670</v>
      </c>
      <c r="B18" s="76" t="s">
        <v>671</v>
      </c>
      <c r="C18" s="76" t="s">
        <v>255</v>
      </c>
      <c r="D18" s="76" t="s">
        <v>15</v>
      </c>
      <c r="E18" s="76" t="s">
        <v>103</v>
      </c>
      <c r="F18" s="76" t="b">
        <v>1</v>
      </c>
      <c r="G18" s="76" t="s">
        <v>200</v>
      </c>
      <c r="H18" s="76" t="s">
        <v>45</v>
      </c>
      <c r="I18" s="78">
        <v>9762586</v>
      </c>
      <c r="J18" s="58">
        <v>44</v>
      </c>
      <c r="K18" s="58">
        <v>43</v>
      </c>
      <c r="L18" s="69">
        <v>30163</v>
      </c>
      <c r="P18" s="78">
        <f t="shared" si="3"/>
        <v>9762586</v>
      </c>
      <c r="Q18" s="80">
        <f t="shared" si="4"/>
        <v>30163</v>
      </c>
      <c r="R18" s="81">
        <f t="shared" si="2"/>
        <v>323.6609753671717</v>
      </c>
      <c r="S18" s="81"/>
    </row>
    <row r="19" spans="1:19" ht="15">
      <c r="A19" s="76" t="s">
        <v>696</v>
      </c>
      <c r="B19" s="76" t="s">
        <v>697</v>
      </c>
      <c r="C19" s="76" t="s">
        <v>242</v>
      </c>
      <c r="D19" s="76" t="s">
        <v>15</v>
      </c>
      <c r="E19" s="76" t="s">
        <v>103</v>
      </c>
      <c r="F19" s="76" t="b">
        <v>1</v>
      </c>
      <c r="G19" s="76" t="s">
        <v>200</v>
      </c>
      <c r="H19" s="76" t="s">
        <v>45</v>
      </c>
      <c r="I19" s="78">
        <v>34403033</v>
      </c>
      <c r="J19" s="58">
        <v>111</v>
      </c>
      <c r="K19" s="58">
        <v>110</v>
      </c>
      <c r="L19" s="69">
        <v>141758</v>
      </c>
      <c r="P19" s="78">
        <f t="shared" si="3"/>
        <v>34403033</v>
      </c>
      <c r="Q19" s="80">
        <f t="shared" si="4"/>
        <v>141758</v>
      </c>
      <c r="R19" s="81">
        <f t="shared" si="2"/>
        <v>242.68847613538566</v>
      </c>
      <c r="S19" s="81"/>
    </row>
    <row r="20" spans="1:19" ht="15">
      <c r="A20" s="76"/>
      <c r="B20" s="76"/>
      <c r="C20" s="76"/>
      <c r="D20" s="76"/>
      <c r="E20" s="76"/>
      <c r="F20" s="76"/>
      <c r="G20" s="76"/>
      <c r="H20" s="76"/>
      <c r="I20" s="78"/>
      <c r="L20" s="69"/>
      <c r="P20" s="91">
        <f>SUM(P14:P19)</f>
        <v>100872816</v>
      </c>
      <c r="Q20" s="92">
        <f>SUM(Q14:Q19)</f>
        <v>338770</v>
      </c>
      <c r="R20" s="85">
        <f t="shared" si="2"/>
        <v>297.7619505859433</v>
      </c>
      <c r="S20" s="85"/>
    </row>
    <row r="21" spans="1:19" ht="15">
      <c r="A21" s="76"/>
      <c r="B21" s="76"/>
      <c r="C21" s="76"/>
      <c r="D21" s="76"/>
      <c r="E21" s="76"/>
      <c r="F21" s="76"/>
      <c r="G21" s="76"/>
      <c r="H21" s="76"/>
      <c r="I21" s="78"/>
      <c r="L21" s="69"/>
      <c r="R21" s="81"/>
      <c r="S21" s="81"/>
    </row>
    <row r="22" spans="1:19" ht="15">
      <c r="A22" s="76" t="s">
        <v>660</v>
      </c>
      <c r="B22" s="76" t="s">
        <v>661</v>
      </c>
      <c r="C22" s="76" t="s">
        <v>662</v>
      </c>
      <c r="D22" s="76" t="s">
        <v>40</v>
      </c>
      <c r="E22" s="76" t="s">
        <v>103</v>
      </c>
      <c r="F22" s="76" t="b">
        <v>1</v>
      </c>
      <c r="G22" s="76" t="s">
        <v>200</v>
      </c>
      <c r="H22" s="76" t="s">
        <v>45</v>
      </c>
      <c r="I22" s="78">
        <v>6170486</v>
      </c>
      <c r="J22" s="58">
        <v>13</v>
      </c>
      <c r="K22" s="58">
        <v>13</v>
      </c>
      <c r="L22" s="90">
        <v>8670</v>
      </c>
      <c r="P22" s="78">
        <f>IF(O22&gt;0,O22,I22)</f>
        <v>6170486</v>
      </c>
      <c r="Q22" s="80">
        <f>IF(M22&gt;0,M22,L22)</f>
        <v>8670</v>
      </c>
      <c r="R22" s="81">
        <f>P22/Q22</f>
        <v>711.7054209919262</v>
      </c>
      <c r="S22" s="96">
        <f>(R22+(R37*2))/3</f>
        <v>439.3970862149246</v>
      </c>
    </row>
    <row r="23" spans="1:19" ht="15">
      <c r="A23" s="76"/>
      <c r="B23" s="76"/>
      <c r="C23" s="76"/>
      <c r="D23" s="76"/>
      <c r="E23" s="76"/>
      <c r="F23" s="76"/>
      <c r="G23" s="76"/>
      <c r="H23" s="76"/>
      <c r="I23" s="78"/>
      <c r="L23" s="90"/>
      <c r="R23" s="81"/>
      <c r="S23" s="81"/>
    </row>
    <row r="24" spans="1:19" ht="15">
      <c r="A24" s="76"/>
      <c r="B24" s="76"/>
      <c r="C24" s="76"/>
      <c r="D24" s="76" t="s">
        <v>29</v>
      </c>
      <c r="E24" s="76"/>
      <c r="F24" s="76"/>
      <c r="G24" s="76"/>
      <c r="H24" s="76"/>
      <c r="I24" s="78"/>
      <c r="L24" s="90"/>
      <c r="R24" s="85">
        <f>R37</f>
        <v>303.24291882642376</v>
      </c>
      <c r="S24" s="81"/>
    </row>
    <row r="25" spans="1:19" ht="15">
      <c r="A25" s="76"/>
      <c r="B25" s="76"/>
      <c r="C25" s="76"/>
      <c r="D25" s="76"/>
      <c r="E25" s="76"/>
      <c r="F25" s="76"/>
      <c r="G25" s="76"/>
      <c r="H25" s="76"/>
      <c r="I25" s="78"/>
      <c r="L25" s="90"/>
      <c r="R25" s="81"/>
      <c r="S25" s="81"/>
    </row>
    <row r="26" spans="1:19" ht="15">
      <c r="A26" s="76"/>
      <c r="B26" s="76"/>
      <c r="C26" s="76"/>
      <c r="D26" s="76" t="s">
        <v>26</v>
      </c>
      <c r="E26" s="76"/>
      <c r="F26" s="76"/>
      <c r="G26" s="76"/>
      <c r="H26" s="76"/>
      <c r="I26" s="78"/>
      <c r="L26" s="90"/>
      <c r="R26" s="85">
        <f>R37</f>
        <v>303.24291882642376</v>
      </c>
      <c r="S26" s="81"/>
    </row>
    <row r="27" spans="1:19" ht="15">
      <c r="A27" s="76"/>
      <c r="B27" s="76"/>
      <c r="C27" s="76"/>
      <c r="D27" s="76"/>
      <c r="E27" s="76"/>
      <c r="F27" s="76"/>
      <c r="G27" s="76"/>
      <c r="H27" s="76"/>
      <c r="I27" s="78"/>
      <c r="L27" s="90"/>
      <c r="R27" s="81"/>
      <c r="S27" s="81"/>
    </row>
    <row r="28" spans="1:19" ht="15">
      <c r="A28" s="76" t="s">
        <v>100</v>
      </c>
      <c r="B28" s="76" t="s">
        <v>101</v>
      </c>
      <c r="C28" s="76" t="s">
        <v>102</v>
      </c>
      <c r="D28" s="76" t="s">
        <v>14</v>
      </c>
      <c r="E28" s="76" t="s">
        <v>103</v>
      </c>
      <c r="F28" s="76" t="b">
        <v>1</v>
      </c>
      <c r="G28" s="76" t="s">
        <v>71</v>
      </c>
      <c r="H28" s="76" t="s">
        <v>45</v>
      </c>
      <c r="I28" s="78">
        <v>22599211</v>
      </c>
      <c r="J28" s="60">
        <v>99</v>
      </c>
      <c r="K28" s="60">
        <v>98</v>
      </c>
      <c r="L28" s="70">
        <v>96945</v>
      </c>
      <c r="M28" s="61">
        <v>99536</v>
      </c>
      <c r="O28" s="78">
        <v>21714188</v>
      </c>
      <c r="P28" s="78">
        <f aca="true" t="shared" si="5" ref="P28:P34">IF(O28&gt;0,O28,I28)</f>
        <v>21714188</v>
      </c>
      <c r="Q28" s="80">
        <f aca="true" t="shared" si="6" ref="Q28:Q34">IF(M28&gt;0,M28,L28)</f>
        <v>99536</v>
      </c>
      <c r="R28" s="81">
        <f aca="true" t="shared" si="7" ref="R28:R35">P28/Q28</f>
        <v>218.15411509403634</v>
      </c>
      <c r="S28" s="81"/>
    </row>
    <row r="29" spans="1:19" ht="15">
      <c r="A29" s="76" t="s">
        <v>308</v>
      </c>
      <c r="B29" s="76" t="s">
        <v>309</v>
      </c>
      <c r="C29" s="76" t="s">
        <v>310</v>
      </c>
      <c r="D29" s="76" t="s">
        <v>14</v>
      </c>
      <c r="E29" s="76" t="s">
        <v>103</v>
      </c>
      <c r="F29" s="76" t="b">
        <v>1</v>
      </c>
      <c r="G29" s="76" t="s">
        <v>71</v>
      </c>
      <c r="H29" s="76" t="s">
        <v>45</v>
      </c>
      <c r="I29" s="78">
        <v>16794970</v>
      </c>
      <c r="J29" s="60">
        <v>45</v>
      </c>
      <c r="K29" s="60">
        <v>44</v>
      </c>
      <c r="L29" s="70">
        <v>38932</v>
      </c>
      <c r="M29" s="61">
        <v>40207</v>
      </c>
      <c r="O29" s="78">
        <v>16483138</v>
      </c>
      <c r="P29" s="78">
        <f t="shared" si="5"/>
        <v>16483138</v>
      </c>
      <c r="Q29" s="80">
        <f t="shared" si="6"/>
        <v>40207</v>
      </c>
      <c r="R29" s="81">
        <f t="shared" si="7"/>
        <v>409.956922923869</v>
      </c>
      <c r="S29" s="81"/>
    </row>
    <row r="30" spans="1:19" ht="15">
      <c r="A30" s="76" t="s">
        <v>487</v>
      </c>
      <c r="B30" s="76" t="s">
        <v>488</v>
      </c>
      <c r="C30" s="76" t="s">
        <v>489</v>
      </c>
      <c r="D30" s="76" t="s">
        <v>14</v>
      </c>
      <c r="E30" s="76" t="s">
        <v>103</v>
      </c>
      <c r="F30" s="76" t="b">
        <v>1</v>
      </c>
      <c r="G30" s="76" t="s">
        <v>200</v>
      </c>
      <c r="H30" s="76" t="s">
        <v>45</v>
      </c>
      <c r="I30" s="78">
        <v>25315062</v>
      </c>
      <c r="J30" s="58">
        <v>64</v>
      </c>
      <c r="K30" s="58">
        <v>63</v>
      </c>
      <c r="L30" s="69">
        <v>61334</v>
      </c>
      <c r="M30" s="62"/>
      <c r="N30" s="87"/>
      <c r="P30" s="78">
        <f t="shared" si="5"/>
        <v>25315062</v>
      </c>
      <c r="Q30" s="80">
        <f t="shared" si="6"/>
        <v>61334</v>
      </c>
      <c r="R30" s="81">
        <f t="shared" si="7"/>
        <v>412.7410897707634</v>
      </c>
      <c r="S30" s="81"/>
    </row>
    <row r="31" spans="1:19" ht="15">
      <c r="A31" s="76" t="s">
        <v>521</v>
      </c>
      <c r="B31" s="76" t="s">
        <v>522</v>
      </c>
      <c r="C31" s="76" t="s">
        <v>102</v>
      </c>
      <c r="D31" s="76" t="s">
        <v>14</v>
      </c>
      <c r="E31" s="76" t="s">
        <v>103</v>
      </c>
      <c r="F31" s="76" t="b">
        <v>1</v>
      </c>
      <c r="G31" s="76" t="s">
        <v>200</v>
      </c>
      <c r="H31" s="76" t="s">
        <v>45</v>
      </c>
      <c r="I31" s="78">
        <v>31954499</v>
      </c>
      <c r="J31" s="58">
        <v>97</v>
      </c>
      <c r="K31" s="58">
        <v>96</v>
      </c>
      <c r="L31" s="69">
        <v>136089</v>
      </c>
      <c r="M31" s="62"/>
      <c r="N31" s="87"/>
      <c r="P31" s="78">
        <f t="shared" si="5"/>
        <v>31954499</v>
      </c>
      <c r="Q31" s="80">
        <f t="shared" si="6"/>
        <v>136089</v>
      </c>
      <c r="R31" s="81">
        <f t="shared" si="7"/>
        <v>234.80589173261615</v>
      </c>
      <c r="S31" s="81"/>
    </row>
    <row r="32" spans="1:19" ht="15">
      <c r="A32" s="76" t="s">
        <v>561</v>
      </c>
      <c r="B32" s="76" t="s">
        <v>562</v>
      </c>
      <c r="C32" s="76" t="s">
        <v>102</v>
      </c>
      <c r="D32" s="76" t="s">
        <v>14</v>
      </c>
      <c r="E32" s="76" t="s">
        <v>103</v>
      </c>
      <c r="F32" s="76" t="b">
        <v>1</v>
      </c>
      <c r="G32" s="76" t="s">
        <v>200</v>
      </c>
      <c r="H32" s="76" t="s">
        <v>45</v>
      </c>
      <c r="I32" s="78">
        <v>18015060</v>
      </c>
      <c r="J32" s="58">
        <v>53</v>
      </c>
      <c r="K32" s="58">
        <v>52</v>
      </c>
      <c r="L32" s="69">
        <v>56231</v>
      </c>
      <c r="P32" s="78">
        <f t="shared" si="5"/>
        <v>18015060</v>
      </c>
      <c r="Q32" s="80">
        <f t="shared" si="6"/>
        <v>56231</v>
      </c>
      <c r="R32" s="81">
        <f t="shared" si="7"/>
        <v>320.3759492095108</v>
      </c>
      <c r="S32" s="81"/>
    </row>
    <row r="33" spans="1:19" ht="15">
      <c r="A33" s="76" t="s">
        <v>736</v>
      </c>
      <c r="B33" s="76" t="s">
        <v>737</v>
      </c>
      <c r="C33" s="76" t="s">
        <v>738</v>
      </c>
      <c r="D33" s="76" t="s">
        <v>14</v>
      </c>
      <c r="E33" s="76" t="s">
        <v>103</v>
      </c>
      <c r="F33" s="76" t="b">
        <v>1</v>
      </c>
      <c r="G33" s="76" t="s">
        <v>200</v>
      </c>
      <c r="H33" s="76" t="s">
        <v>45</v>
      </c>
      <c r="I33" s="78">
        <v>20095761</v>
      </c>
      <c r="J33" s="58">
        <v>48</v>
      </c>
      <c r="K33" s="58">
        <v>47</v>
      </c>
      <c r="L33" s="69">
        <v>83581</v>
      </c>
      <c r="P33" s="78">
        <f t="shared" si="5"/>
        <v>20095761</v>
      </c>
      <c r="Q33" s="80">
        <f t="shared" si="6"/>
        <v>83581</v>
      </c>
      <c r="R33" s="81">
        <f t="shared" si="7"/>
        <v>240.43456048623491</v>
      </c>
      <c r="S33" s="81"/>
    </row>
    <row r="34" spans="1:19" ht="15">
      <c r="A34" s="93" t="s">
        <v>838</v>
      </c>
      <c r="B34" s="76" t="s">
        <v>839</v>
      </c>
      <c r="C34" s="76" t="s">
        <v>14</v>
      </c>
      <c r="D34" s="76" t="s">
        <v>14</v>
      </c>
      <c r="E34" s="76" t="s">
        <v>103</v>
      </c>
      <c r="F34" s="76" t="b">
        <v>1</v>
      </c>
      <c r="G34" s="76" t="s">
        <v>200</v>
      </c>
      <c r="H34" s="94" t="s">
        <v>45</v>
      </c>
      <c r="I34" s="95">
        <v>16727042</v>
      </c>
      <c r="J34" s="58">
        <v>43</v>
      </c>
      <c r="K34" s="58">
        <v>42</v>
      </c>
      <c r="L34" s="69">
        <v>40790</v>
      </c>
      <c r="P34" s="78">
        <f t="shared" si="5"/>
        <v>16727042</v>
      </c>
      <c r="Q34" s="80">
        <f t="shared" si="6"/>
        <v>40790</v>
      </c>
      <c r="R34" s="81">
        <f t="shared" si="7"/>
        <v>410.0770286835009</v>
      </c>
      <c r="S34" s="81"/>
    </row>
    <row r="35" spans="1:19" ht="15">
      <c r="A35" s="93"/>
      <c r="B35" s="76"/>
      <c r="C35" s="76"/>
      <c r="D35" s="76"/>
      <c r="E35" s="76"/>
      <c r="F35" s="76"/>
      <c r="G35" s="76"/>
      <c r="H35" s="94"/>
      <c r="I35" s="95"/>
      <c r="P35" s="91">
        <f>SUM(P28:P34)</f>
        <v>150304750</v>
      </c>
      <c r="Q35" s="92">
        <f>SUM(Q28:Q34)</f>
        <v>517768</v>
      </c>
      <c r="R35" s="85">
        <f t="shared" si="7"/>
        <v>290.2936257165371</v>
      </c>
      <c r="S35" s="85"/>
    </row>
    <row r="36" spans="1:19" ht="15">
      <c r="A36" s="93"/>
      <c r="B36" s="76"/>
      <c r="C36" s="76"/>
      <c r="D36" s="76"/>
      <c r="E36" s="76"/>
      <c r="F36" s="76"/>
      <c r="G36" s="76"/>
      <c r="H36" s="94"/>
      <c r="I36" s="95"/>
      <c r="R36" s="81"/>
      <c r="S36" s="81"/>
    </row>
    <row r="37" spans="1:20" ht="15">
      <c r="A37" s="105" t="s">
        <v>950</v>
      </c>
      <c r="O37" s="91"/>
      <c r="P37" s="91">
        <f>P35+P22+P20+P12</f>
        <v>455442056</v>
      </c>
      <c r="Q37" s="92">
        <f>Q35+Q22+Q20+Q12</f>
        <v>1501905</v>
      </c>
      <c r="R37" s="85">
        <f>P37/Q37</f>
        <v>303.24291882642376</v>
      </c>
      <c r="S37" s="85"/>
      <c r="T37" s="103" t="s">
        <v>920</v>
      </c>
    </row>
    <row r="38" spans="1:19" ht="15">
      <c r="A38" s="105" t="s">
        <v>952</v>
      </c>
      <c r="O38" s="91"/>
      <c r="P38" s="91"/>
      <c r="Q38" s="91"/>
      <c r="R38" s="85"/>
      <c r="S38" s="86"/>
    </row>
    <row r="39" ht="15">
      <c r="A39" s="105" t="s">
        <v>953</v>
      </c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3" r:id="rId1"/>
  <headerFooter alignWithMargins="0">
    <oddHeader>&amp;CCALIFORNIA TAX CREDIT ALLOCATION COMMITTEE
PRELIMINARY GEOGRAPHIC APPORTIONMENT UPDATE
HOUSING COST FACTOR DATASET
9% AWARDED NEW CONSTRUCTION PROJECTS
NORTH AND EAST BAY REGION
2006 - 2011 ROUND 1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6.00390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57421875" style="57" customWidth="1"/>
    <col min="13" max="13" width="12.0039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32.00390625" style="58" bestFit="1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ht="15">
      <c r="A2" s="76" t="s">
        <v>75</v>
      </c>
      <c r="B2" s="76" t="s">
        <v>76</v>
      </c>
      <c r="C2" s="76" t="s">
        <v>77</v>
      </c>
      <c r="D2" s="76" t="s">
        <v>0</v>
      </c>
      <c r="E2" s="76" t="s">
        <v>0</v>
      </c>
      <c r="F2" s="77" t="b">
        <v>1</v>
      </c>
      <c r="G2" s="76" t="s">
        <v>71</v>
      </c>
      <c r="H2" s="76" t="s">
        <v>45</v>
      </c>
      <c r="I2" s="78">
        <v>18394067</v>
      </c>
      <c r="J2" s="60">
        <v>80</v>
      </c>
      <c r="K2" s="60">
        <v>79</v>
      </c>
      <c r="L2" s="70">
        <v>66057</v>
      </c>
      <c r="O2" s="78">
        <v>20556304</v>
      </c>
      <c r="P2" s="78">
        <f aca="true" t="shared" si="0" ref="P2:P23">IF(O2&gt;0,O2,I2)</f>
        <v>20556304</v>
      </c>
      <c r="Q2" s="80">
        <f aca="true" t="shared" si="1" ref="Q2:Q23">IF(M2&gt;0,M2,L2)</f>
        <v>66057</v>
      </c>
      <c r="R2" s="81">
        <f aca="true" t="shared" si="2" ref="R2:R24">P2/Q2</f>
        <v>311.1903961730021</v>
      </c>
    </row>
    <row r="3" spans="1:19" s="87" customFormat="1" ht="15">
      <c r="A3" s="76" t="s">
        <v>207</v>
      </c>
      <c r="B3" s="76" t="s">
        <v>208</v>
      </c>
      <c r="C3" s="76" t="s">
        <v>0</v>
      </c>
      <c r="D3" s="76" t="s">
        <v>0</v>
      </c>
      <c r="E3" s="76" t="s">
        <v>0</v>
      </c>
      <c r="F3" s="77" t="b">
        <v>1</v>
      </c>
      <c r="G3" s="76" t="s">
        <v>71</v>
      </c>
      <c r="H3" s="76" t="s">
        <v>45</v>
      </c>
      <c r="I3" s="78">
        <v>35400226</v>
      </c>
      <c r="J3" s="60">
        <v>71</v>
      </c>
      <c r="K3" s="60">
        <v>69</v>
      </c>
      <c r="L3" s="70">
        <v>166280</v>
      </c>
      <c r="M3" s="61">
        <v>167187</v>
      </c>
      <c r="O3" s="78">
        <v>36671711</v>
      </c>
      <c r="P3" s="78">
        <f t="shared" si="0"/>
        <v>36671711</v>
      </c>
      <c r="Q3" s="80">
        <f t="shared" si="1"/>
        <v>167187</v>
      </c>
      <c r="R3" s="81">
        <f t="shared" si="2"/>
        <v>219.3454694443946</v>
      </c>
      <c r="S3" s="87" t="s">
        <v>209</v>
      </c>
    </row>
    <row r="4" spans="1:19" s="87" customFormat="1" ht="15">
      <c r="A4" s="76" t="s">
        <v>220</v>
      </c>
      <c r="B4" s="76" t="s">
        <v>221</v>
      </c>
      <c r="C4" s="76" t="s">
        <v>222</v>
      </c>
      <c r="D4" s="76" t="s">
        <v>0</v>
      </c>
      <c r="E4" s="76" t="s">
        <v>0</v>
      </c>
      <c r="F4" s="77" t="b">
        <v>1</v>
      </c>
      <c r="G4" s="76" t="s">
        <v>71</v>
      </c>
      <c r="H4" s="76" t="s">
        <v>45</v>
      </c>
      <c r="I4" s="78">
        <v>26375963</v>
      </c>
      <c r="J4" s="60">
        <v>80</v>
      </c>
      <c r="K4" s="60">
        <v>79</v>
      </c>
      <c r="L4" s="70">
        <v>174296</v>
      </c>
      <c r="M4" s="61">
        <v>171263</v>
      </c>
      <c r="O4" s="78">
        <v>26656550</v>
      </c>
      <c r="P4" s="78">
        <f t="shared" si="0"/>
        <v>26656550</v>
      </c>
      <c r="Q4" s="80">
        <f t="shared" si="1"/>
        <v>171263</v>
      </c>
      <c r="R4" s="81">
        <f t="shared" si="2"/>
        <v>155.6468706025236</v>
      </c>
      <c r="S4" s="87" t="s">
        <v>223</v>
      </c>
    </row>
    <row r="5" spans="1:19" s="87" customFormat="1" ht="15">
      <c r="A5" s="76" t="s">
        <v>279</v>
      </c>
      <c r="B5" s="76" t="s">
        <v>280</v>
      </c>
      <c r="C5" s="76" t="s">
        <v>0</v>
      </c>
      <c r="D5" s="76" t="s">
        <v>0</v>
      </c>
      <c r="E5" s="76" t="s">
        <v>0</v>
      </c>
      <c r="F5" s="77" t="b">
        <v>1</v>
      </c>
      <c r="G5" s="76" t="s">
        <v>71</v>
      </c>
      <c r="H5" s="76" t="s">
        <v>45</v>
      </c>
      <c r="I5" s="78">
        <v>38359785</v>
      </c>
      <c r="J5" s="60">
        <v>85</v>
      </c>
      <c r="K5" s="60">
        <v>84</v>
      </c>
      <c r="L5" s="70">
        <v>93715</v>
      </c>
      <c r="M5" s="61">
        <v>152846</v>
      </c>
      <c r="O5" s="78">
        <v>38254583</v>
      </c>
      <c r="P5" s="78">
        <f t="shared" si="0"/>
        <v>38254583</v>
      </c>
      <c r="Q5" s="80">
        <f t="shared" si="1"/>
        <v>152846</v>
      </c>
      <c r="R5" s="81">
        <f t="shared" si="2"/>
        <v>250.28187194954398</v>
      </c>
      <c r="S5" s="87" t="s">
        <v>281</v>
      </c>
    </row>
    <row r="6" spans="1:18" s="87" customFormat="1" ht="15">
      <c r="A6" s="76" t="s">
        <v>339</v>
      </c>
      <c r="B6" s="76" t="s">
        <v>340</v>
      </c>
      <c r="C6" s="76" t="s">
        <v>341</v>
      </c>
      <c r="D6" s="76" t="s">
        <v>0</v>
      </c>
      <c r="E6" s="76" t="s">
        <v>0</v>
      </c>
      <c r="F6" s="77" t="b">
        <v>1</v>
      </c>
      <c r="G6" s="76" t="s">
        <v>71</v>
      </c>
      <c r="H6" s="76" t="s">
        <v>45</v>
      </c>
      <c r="I6" s="78">
        <v>17238353</v>
      </c>
      <c r="J6" s="60">
        <v>42</v>
      </c>
      <c r="K6" s="60">
        <v>41</v>
      </c>
      <c r="L6" s="70">
        <v>36949</v>
      </c>
      <c r="M6" s="61">
        <v>39060</v>
      </c>
      <c r="O6" s="78">
        <v>17309593</v>
      </c>
      <c r="P6" s="78">
        <f t="shared" si="0"/>
        <v>17309593</v>
      </c>
      <c r="Q6" s="80">
        <f t="shared" si="1"/>
        <v>39060</v>
      </c>
      <c r="R6" s="81">
        <f t="shared" si="2"/>
        <v>443.15394265232976</v>
      </c>
    </row>
    <row r="7" spans="1:18" s="87" customFormat="1" ht="15">
      <c r="A7" s="76" t="s">
        <v>365</v>
      </c>
      <c r="B7" s="76" t="s">
        <v>366</v>
      </c>
      <c r="C7" s="76" t="s">
        <v>367</v>
      </c>
      <c r="D7" s="76" t="s">
        <v>0</v>
      </c>
      <c r="E7" s="76" t="s">
        <v>0</v>
      </c>
      <c r="F7" s="77" t="b">
        <v>1</v>
      </c>
      <c r="G7" s="76" t="s">
        <v>71</v>
      </c>
      <c r="H7" s="76" t="s">
        <v>45</v>
      </c>
      <c r="I7" s="78">
        <v>11137579</v>
      </c>
      <c r="J7" s="60">
        <v>36</v>
      </c>
      <c r="K7" s="60">
        <v>35</v>
      </c>
      <c r="L7" s="70">
        <v>45741</v>
      </c>
      <c r="M7" s="62"/>
      <c r="O7" s="78">
        <v>11828332</v>
      </c>
      <c r="P7" s="78">
        <f t="shared" si="0"/>
        <v>11828332</v>
      </c>
      <c r="Q7" s="80">
        <f t="shared" si="1"/>
        <v>45741</v>
      </c>
      <c r="R7" s="81">
        <f t="shared" si="2"/>
        <v>258.59364683762925</v>
      </c>
    </row>
    <row r="8" spans="1:18" s="87" customFormat="1" ht="15">
      <c r="A8" s="76" t="s">
        <v>377</v>
      </c>
      <c r="B8" s="76" t="s">
        <v>378</v>
      </c>
      <c r="C8" s="76" t="s">
        <v>0</v>
      </c>
      <c r="D8" s="76" t="s">
        <v>0</v>
      </c>
      <c r="E8" s="76" t="s">
        <v>0</v>
      </c>
      <c r="F8" s="77" t="b">
        <v>1</v>
      </c>
      <c r="G8" s="76" t="s">
        <v>71</v>
      </c>
      <c r="H8" s="76" t="s">
        <v>45</v>
      </c>
      <c r="I8" s="78">
        <v>31438112</v>
      </c>
      <c r="J8" s="60">
        <v>89</v>
      </c>
      <c r="K8" s="60">
        <v>88</v>
      </c>
      <c r="L8" s="70">
        <v>152799</v>
      </c>
      <c r="M8" s="62"/>
      <c r="O8" s="78">
        <v>32696788</v>
      </c>
      <c r="P8" s="78">
        <f t="shared" si="0"/>
        <v>32696788</v>
      </c>
      <c r="Q8" s="80">
        <f t="shared" si="1"/>
        <v>152799</v>
      </c>
      <c r="R8" s="81">
        <f t="shared" si="2"/>
        <v>213.985615089104</v>
      </c>
    </row>
    <row r="9" spans="1:18" s="87" customFormat="1" ht="15">
      <c r="A9" s="76" t="s">
        <v>421</v>
      </c>
      <c r="B9" s="76" t="s">
        <v>422</v>
      </c>
      <c r="C9" s="76" t="s">
        <v>423</v>
      </c>
      <c r="D9" s="76" t="s">
        <v>0</v>
      </c>
      <c r="E9" s="76" t="s">
        <v>0</v>
      </c>
      <c r="F9" s="77" t="b">
        <v>1</v>
      </c>
      <c r="G9" s="76" t="s">
        <v>200</v>
      </c>
      <c r="H9" s="76" t="s">
        <v>45</v>
      </c>
      <c r="I9" s="78">
        <v>19395663</v>
      </c>
      <c r="J9" s="60">
        <v>45</v>
      </c>
      <c r="K9" s="60">
        <v>44</v>
      </c>
      <c r="L9" s="70">
        <v>58478</v>
      </c>
      <c r="M9" s="62"/>
      <c r="O9" s="78"/>
      <c r="P9" s="78">
        <f t="shared" si="0"/>
        <v>19395663</v>
      </c>
      <c r="Q9" s="80">
        <f t="shared" si="1"/>
        <v>58478</v>
      </c>
      <c r="R9" s="81">
        <f t="shared" si="2"/>
        <v>331.67452717261193</v>
      </c>
    </row>
    <row r="10" spans="1:18" s="87" customFormat="1" ht="15">
      <c r="A10" s="76" t="s">
        <v>435</v>
      </c>
      <c r="B10" s="76" t="s">
        <v>436</v>
      </c>
      <c r="C10" s="76" t="s">
        <v>0</v>
      </c>
      <c r="D10" s="76" t="s">
        <v>0</v>
      </c>
      <c r="E10" s="76" t="s">
        <v>0</v>
      </c>
      <c r="F10" s="77" t="b">
        <v>1</v>
      </c>
      <c r="G10" s="76" t="s">
        <v>200</v>
      </c>
      <c r="H10" s="76" t="s">
        <v>45</v>
      </c>
      <c r="I10" s="78">
        <v>25094001</v>
      </c>
      <c r="J10" s="87">
        <v>88</v>
      </c>
      <c r="K10" s="87">
        <v>87</v>
      </c>
      <c r="L10" s="90">
        <v>83546</v>
      </c>
      <c r="M10" s="62"/>
      <c r="O10" s="78"/>
      <c r="P10" s="78">
        <f t="shared" si="0"/>
        <v>25094001</v>
      </c>
      <c r="Q10" s="80">
        <f t="shared" si="1"/>
        <v>83546</v>
      </c>
      <c r="R10" s="81">
        <f t="shared" si="2"/>
        <v>300.36148947885</v>
      </c>
    </row>
    <row r="11" spans="1:18" s="87" customFormat="1" ht="15">
      <c r="A11" s="76" t="s">
        <v>479</v>
      </c>
      <c r="B11" s="76" t="s">
        <v>480</v>
      </c>
      <c r="C11" s="76" t="s">
        <v>481</v>
      </c>
      <c r="D11" s="76" t="s">
        <v>0</v>
      </c>
      <c r="E11" s="76" t="s">
        <v>0</v>
      </c>
      <c r="F11" s="77" t="b">
        <v>1</v>
      </c>
      <c r="G11" s="76" t="s">
        <v>71</v>
      </c>
      <c r="H11" s="76" t="s">
        <v>45</v>
      </c>
      <c r="I11" s="78">
        <v>33359367</v>
      </c>
      <c r="J11" s="87">
        <v>103</v>
      </c>
      <c r="K11" s="87">
        <v>100</v>
      </c>
      <c r="L11" s="90">
        <v>88993</v>
      </c>
      <c r="M11" s="61">
        <v>92112</v>
      </c>
      <c r="O11" s="78">
        <v>30684120</v>
      </c>
      <c r="P11" s="78">
        <f t="shared" si="0"/>
        <v>30684120</v>
      </c>
      <c r="Q11" s="80">
        <f t="shared" si="1"/>
        <v>92112</v>
      </c>
      <c r="R11" s="81">
        <f t="shared" si="2"/>
        <v>333.11750911933296</v>
      </c>
    </row>
    <row r="12" spans="1:18" s="87" customFormat="1" ht="15">
      <c r="A12" s="76" t="s">
        <v>492</v>
      </c>
      <c r="B12" s="76" t="s">
        <v>493</v>
      </c>
      <c r="C12" s="76" t="s">
        <v>0</v>
      </c>
      <c r="D12" s="76" t="s">
        <v>0</v>
      </c>
      <c r="E12" s="76" t="s">
        <v>0</v>
      </c>
      <c r="F12" s="77" t="b">
        <v>1</v>
      </c>
      <c r="G12" s="76" t="s">
        <v>200</v>
      </c>
      <c r="H12" s="76" t="s">
        <v>45</v>
      </c>
      <c r="I12" s="78">
        <v>35149742</v>
      </c>
      <c r="J12" s="87">
        <v>65</v>
      </c>
      <c r="K12" s="87">
        <v>63</v>
      </c>
      <c r="L12" s="90">
        <v>115762</v>
      </c>
      <c r="M12" s="62"/>
      <c r="O12" s="78"/>
      <c r="P12" s="78">
        <f t="shared" si="0"/>
        <v>35149742</v>
      </c>
      <c r="Q12" s="80">
        <f t="shared" si="1"/>
        <v>115762</v>
      </c>
      <c r="R12" s="81">
        <f t="shared" si="2"/>
        <v>303.63799865240753</v>
      </c>
    </row>
    <row r="13" spans="1:18" s="87" customFormat="1" ht="15">
      <c r="A13" s="76" t="s">
        <v>571</v>
      </c>
      <c r="B13" s="76" t="s">
        <v>572</v>
      </c>
      <c r="C13" s="76" t="s">
        <v>423</v>
      </c>
      <c r="D13" s="76" t="s">
        <v>0</v>
      </c>
      <c r="E13" s="76" t="s">
        <v>0</v>
      </c>
      <c r="F13" s="77" t="b">
        <v>1</v>
      </c>
      <c r="G13" s="76" t="s">
        <v>200</v>
      </c>
      <c r="H13" s="76" t="s">
        <v>45</v>
      </c>
      <c r="I13" s="78">
        <v>26259602</v>
      </c>
      <c r="J13" s="87">
        <v>80</v>
      </c>
      <c r="K13" s="87">
        <v>79</v>
      </c>
      <c r="L13" s="90">
        <v>92549</v>
      </c>
      <c r="M13" s="62"/>
      <c r="O13" s="78"/>
      <c r="P13" s="78">
        <f t="shared" si="0"/>
        <v>26259602</v>
      </c>
      <c r="Q13" s="80">
        <f t="shared" si="1"/>
        <v>92549</v>
      </c>
      <c r="R13" s="81">
        <f t="shared" si="2"/>
        <v>283.7372851138316</v>
      </c>
    </row>
    <row r="14" spans="1:18" s="87" customFormat="1" ht="15">
      <c r="A14" s="76" t="s">
        <v>591</v>
      </c>
      <c r="B14" s="76" t="s">
        <v>592</v>
      </c>
      <c r="C14" s="76" t="s">
        <v>0</v>
      </c>
      <c r="D14" s="76" t="s">
        <v>0</v>
      </c>
      <c r="E14" s="76" t="s">
        <v>0</v>
      </c>
      <c r="F14" s="77" t="b">
        <v>1</v>
      </c>
      <c r="G14" s="76" t="s">
        <v>200</v>
      </c>
      <c r="H14" s="76" t="s">
        <v>45</v>
      </c>
      <c r="I14" s="78">
        <v>58727607</v>
      </c>
      <c r="J14" s="87">
        <v>140</v>
      </c>
      <c r="K14" s="87">
        <v>139</v>
      </c>
      <c r="L14" s="90">
        <v>83120</v>
      </c>
      <c r="M14" s="62"/>
      <c r="O14" s="78"/>
      <c r="P14" s="78">
        <f t="shared" si="0"/>
        <v>58727607</v>
      </c>
      <c r="Q14" s="80">
        <f t="shared" si="1"/>
        <v>83120</v>
      </c>
      <c r="R14" s="81">
        <f t="shared" si="2"/>
        <v>706.5400264677575</v>
      </c>
    </row>
    <row r="15" spans="1:18" s="87" customFormat="1" ht="15">
      <c r="A15" s="76" t="s">
        <v>619</v>
      </c>
      <c r="B15" s="76" t="s">
        <v>620</v>
      </c>
      <c r="C15" s="76" t="s">
        <v>222</v>
      </c>
      <c r="D15" s="76" t="s">
        <v>0</v>
      </c>
      <c r="E15" s="76" t="s">
        <v>0</v>
      </c>
      <c r="F15" s="77" t="b">
        <v>1</v>
      </c>
      <c r="G15" s="76" t="s">
        <v>200</v>
      </c>
      <c r="H15" s="76" t="s">
        <v>45</v>
      </c>
      <c r="I15" s="78">
        <v>28050556</v>
      </c>
      <c r="J15" s="87">
        <v>55</v>
      </c>
      <c r="K15" s="87">
        <v>54</v>
      </c>
      <c r="L15" s="90">
        <v>61740</v>
      </c>
      <c r="M15" s="62"/>
      <c r="O15" s="78"/>
      <c r="P15" s="78">
        <f t="shared" si="0"/>
        <v>28050556</v>
      </c>
      <c r="Q15" s="80">
        <f t="shared" si="1"/>
        <v>61740</v>
      </c>
      <c r="R15" s="81">
        <f t="shared" si="2"/>
        <v>454.3335924846129</v>
      </c>
    </row>
    <row r="16" spans="1:18" s="87" customFormat="1" ht="15">
      <c r="A16" s="76" t="s">
        <v>629</v>
      </c>
      <c r="B16" s="76" t="s">
        <v>630</v>
      </c>
      <c r="C16" s="76" t="s">
        <v>222</v>
      </c>
      <c r="D16" s="76" t="s">
        <v>0</v>
      </c>
      <c r="E16" s="76" t="s">
        <v>0</v>
      </c>
      <c r="F16" s="77" t="b">
        <v>1</v>
      </c>
      <c r="G16" s="76" t="s">
        <v>200</v>
      </c>
      <c r="H16" s="76" t="s">
        <v>45</v>
      </c>
      <c r="I16" s="78">
        <v>15232953</v>
      </c>
      <c r="J16" s="87">
        <v>61</v>
      </c>
      <c r="K16" s="87">
        <v>60</v>
      </c>
      <c r="L16" s="90">
        <v>51672</v>
      </c>
      <c r="M16" s="62"/>
      <c r="O16" s="78"/>
      <c r="P16" s="78">
        <f t="shared" si="0"/>
        <v>15232953</v>
      </c>
      <c r="Q16" s="80">
        <f t="shared" si="1"/>
        <v>51672</v>
      </c>
      <c r="R16" s="81">
        <f t="shared" si="2"/>
        <v>294.80091732466326</v>
      </c>
    </row>
    <row r="17" spans="1:18" s="87" customFormat="1" ht="15">
      <c r="A17" s="76" t="s">
        <v>677</v>
      </c>
      <c r="B17" s="76" t="s">
        <v>678</v>
      </c>
      <c r="C17" s="76" t="s">
        <v>0</v>
      </c>
      <c r="D17" s="76" t="s">
        <v>0</v>
      </c>
      <c r="E17" s="76" t="s">
        <v>0</v>
      </c>
      <c r="F17" s="77" t="b">
        <v>1</v>
      </c>
      <c r="G17" s="76" t="s">
        <v>200</v>
      </c>
      <c r="H17" s="76" t="s">
        <v>45</v>
      </c>
      <c r="I17" s="78">
        <v>14214686</v>
      </c>
      <c r="J17" s="87">
        <v>50</v>
      </c>
      <c r="K17" s="87">
        <v>49</v>
      </c>
      <c r="L17" s="90">
        <v>44003</v>
      </c>
      <c r="M17" s="62"/>
      <c r="O17" s="78"/>
      <c r="P17" s="78">
        <f t="shared" si="0"/>
        <v>14214686</v>
      </c>
      <c r="Q17" s="80">
        <f t="shared" si="1"/>
        <v>44003</v>
      </c>
      <c r="R17" s="81">
        <f t="shared" si="2"/>
        <v>323.03902006681363</v>
      </c>
    </row>
    <row r="18" spans="1:18" s="87" customFormat="1" ht="15">
      <c r="A18" s="76" t="s">
        <v>693</v>
      </c>
      <c r="B18" s="76" t="s">
        <v>694</v>
      </c>
      <c r="C18" s="76" t="s">
        <v>695</v>
      </c>
      <c r="D18" s="76" t="s">
        <v>0</v>
      </c>
      <c r="E18" s="76" t="s">
        <v>0</v>
      </c>
      <c r="F18" s="77" t="b">
        <v>1</v>
      </c>
      <c r="G18" s="76" t="s">
        <v>200</v>
      </c>
      <c r="H18" s="76" t="s">
        <v>45</v>
      </c>
      <c r="I18" s="78">
        <v>25886865</v>
      </c>
      <c r="J18" s="87">
        <v>77</v>
      </c>
      <c r="K18" s="87">
        <v>76</v>
      </c>
      <c r="L18" s="90">
        <v>90159</v>
      </c>
      <c r="M18" s="62"/>
      <c r="O18" s="78"/>
      <c r="P18" s="78">
        <f t="shared" si="0"/>
        <v>25886865</v>
      </c>
      <c r="Q18" s="80">
        <f t="shared" si="1"/>
        <v>90159</v>
      </c>
      <c r="R18" s="81">
        <f t="shared" si="2"/>
        <v>287.12457990882774</v>
      </c>
    </row>
    <row r="19" spans="1:19" s="87" customFormat="1" ht="15">
      <c r="A19" s="76" t="s">
        <v>773</v>
      </c>
      <c r="B19" s="76" t="s">
        <v>774</v>
      </c>
      <c r="C19" s="76" t="s">
        <v>0</v>
      </c>
      <c r="D19" s="76" t="s">
        <v>0</v>
      </c>
      <c r="E19" s="76" t="s">
        <v>0</v>
      </c>
      <c r="F19" s="77" t="b">
        <v>1</v>
      </c>
      <c r="G19" s="76" t="s">
        <v>200</v>
      </c>
      <c r="H19" s="76" t="s">
        <v>45</v>
      </c>
      <c r="I19" s="78">
        <v>43520486</v>
      </c>
      <c r="J19" s="87">
        <v>92</v>
      </c>
      <c r="K19" s="87">
        <v>91</v>
      </c>
      <c r="L19" s="90">
        <v>216116</v>
      </c>
      <c r="M19" s="62"/>
      <c r="O19" s="78"/>
      <c r="P19" s="78">
        <f t="shared" si="0"/>
        <v>43520486</v>
      </c>
      <c r="Q19" s="80">
        <f t="shared" si="1"/>
        <v>216116</v>
      </c>
      <c r="R19" s="81">
        <f t="shared" si="2"/>
        <v>201.3755853338022</v>
      </c>
      <c r="S19" s="99" t="s">
        <v>775</v>
      </c>
    </row>
    <row r="20" spans="1:18" s="87" customFormat="1" ht="15">
      <c r="A20" s="93" t="s">
        <v>861</v>
      </c>
      <c r="B20" s="76" t="s">
        <v>862</v>
      </c>
      <c r="C20" s="76" t="s">
        <v>863</v>
      </c>
      <c r="D20" s="76" t="s">
        <v>0</v>
      </c>
      <c r="E20" s="76" t="s">
        <v>0</v>
      </c>
      <c r="F20" s="77" t="b">
        <v>1</v>
      </c>
      <c r="G20" s="76" t="s">
        <v>200</v>
      </c>
      <c r="H20" s="94" t="s">
        <v>45</v>
      </c>
      <c r="I20" s="95">
        <v>15360112</v>
      </c>
      <c r="J20" s="87">
        <v>49</v>
      </c>
      <c r="K20" s="87">
        <v>48</v>
      </c>
      <c r="L20" s="90">
        <v>48648</v>
      </c>
      <c r="M20" s="62"/>
      <c r="O20" s="78"/>
      <c r="P20" s="78">
        <f t="shared" si="0"/>
        <v>15360112</v>
      </c>
      <c r="Q20" s="80">
        <f t="shared" si="1"/>
        <v>48648</v>
      </c>
      <c r="R20" s="81">
        <f t="shared" si="2"/>
        <v>315.73984542016115</v>
      </c>
    </row>
    <row r="21" spans="1:18" s="87" customFormat="1" ht="15">
      <c r="A21" s="93" t="s">
        <v>896</v>
      </c>
      <c r="B21" s="76" t="s">
        <v>897</v>
      </c>
      <c r="C21" s="76" t="s">
        <v>481</v>
      </c>
      <c r="D21" s="76" t="s">
        <v>0</v>
      </c>
      <c r="E21" s="76" t="s">
        <v>0</v>
      </c>
      <c r="F21" s="77" t="b">
        <v>1</v>
      </c>
      <c r="G21" s="76" t="s">
        <v>200</v>
      </c>
      <c r="H21" s="94" t="s">
        <v>45</v>
      </c>
      <c r="I21" s="95">
        <v>24018628</v>
      </c>
      <c r="J21" s="87">
        <v>49</v>
      </c>
      <c r="K21" s="87">
        <v>48</v>
      </c>
      <c r="L21" s="90">
        <v>58945</v>
      </c>
      <c r="M21" s="62"/>
      <c r="O21" s="78"/>
      <c r="P21" s="78">
        <f t="shared" si="0"/>
        <v>24018628</v>
      </c>
      <c r="Q21" s="80">
        <f t="shared" si="1"/>
        <v>58945</v>
      </c>
      <c r="R21" s="81">
        <f t="shared" si="2"/>
        <v>407.4752396301637</v>
      </c>
    </row>
    <row r="22" spans="1:18" ht="15">
      <c r="A22" s="93" t="s">
        <v>910</v>
      </c>
      <c r="B22" s="76" t="s">
        <v>911</v>
      </c>
      <c r="C22" s="76" t="s">
        <v>246</v>
      </c>
      <c r="D22" s="76" t="s">
        <v>0</v>
      </c>
      <c r="E22" s="76" t="s">
        <v>0</v>
      </c>
      <c r="F22" s="77" t="b">
        <v>1</v>
      </c>
      <c r="G22" s="76" t="s">
        <v>200</v>
      </c>
      <c r="H22" s="94" t="s">
        <v>45</v>
      </c>
      <c r="I22" s="95">
        <v>16190037</v>
      </c>
      <c r="J22" s="58">
        <v>50</v>
      </c>
      <c r="K22" s="58">
        <v>49</v>
      </c>
      <c r="L22" s="69">
        <v>64040</v>
      </c>
      <c r="P22" s="78">
        <f t="shared" si="0"/>
        <v>16190037</v>
      </c>
      <c r="Q22" s="80">
        <f t="shared" si="1"/>
        <v>64040</v>
      </c>
      <c r="R22" s="81">
        <f t="shared" si="2"/>
        <v>252.81132104934417</v>
      </c>
    </row>
    <row r="23" spans="1:18" ht="15">
      <c r="A23" s="93" t="s">
        <v>914</v>
      </c>
      <c r="B23" s="76" t="s">
        <v>915</v>
      </c>
      <c r="C23" s="76" t="s">
        <v>367</v>
      </c>
      <c r="D23" s="76" t="s">
        <v>0</v>
      </c>
      <c r="E23" s="76" t="s">
        <v>0</v>
      </c>
      <c r="F23" s="77" t="b">
        <v>1</v>
      </c>
      <c r="G23" s="76" t="s">
        <v>200</v>
      </c>
      <c r="H23" s="94" t="s">
        <v>45</v>
      </c>
      <c r="I23" s="95">
        <v>15732930</v>
      </c>
      <c r="J23" s="58">
        <v>56</v>
      </c>
      <c r="K23" s="58">
        <v>55</v>
      </c>
      <c r="L23" s="69">
        <v>88600</v>
      </c>
      <c r="P23" s="78">
        <f t="shared" si="0"/>
        <v>15732930</v>
      </c>
      <c r="Q23" s="80">
        <f t="shared" si="1"/>
        <v>88600</v>
      </c>
      <c r="R23" s="81">
        <f t="shared" si="2"/>
        <v>177.57257336343116</v>
      </c>
    </row>
    <row r="24" spans="1:19" ht="15">
      <c r="A24" s="93"/>
      <c r="B24" s="76"/>
      <c r="C24" s="76"/>
      <c r="D24" s="76"/>
      <c r="E24" s="76"/>
      <c r="F24" s="77"/>
      <c r="G24" s="76"/>
      <c r="H24" s="94"/>
      <c r="I24" s="95"/>
      <c r="O24" s="91"/>
      <c r="P24" s="91">
        <f>SUM(P2:P23)</f>
        <v>577491849</v>
      </c>
      <c r="Q24" s="92">
        <f>SUM(Q2:Q23)</f>
        <v>2044443</v>
      </c>
      <c r="R24" s="85">
        <f t="shared" si="2"/>
        <v>282.4690387552991</v>
      </c>
      <c r="S24" s="103" t="s">
        <v>920</v>
      </c>
    </row>
    <row r="25" spans="1:19" ht="15">
      <c r="A25" s="93"/>
      <c r="B25" s="76"/>
      <c r="C25" s="76"/>
      <c r="D25" s="76"/>
      <c r="E25" s="76"/>
      <c r="F25" s="77"/>
      <c r="G25" s="76"/>
      <c r="H25" s="94"/>
      <c r="I25" s="95"/>
      <c r="O25" s="91"/>
      <c r="R25" s="85"/>
      <c r="S25" s="86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5" r:id="rId1"/>
  <headerFooter alignWithMargins="0">
    <oddHeader>&amp;CCALIFORNIA TAX CREDIT ALLOCATION COMMITTEE
PRELIMINARY GEOGRAPHIC APPORTIONMENT UPDATE
HOUSING COST FACTOR DATASET
9% AWARDED NEW CONSTRUCTION PROJECTS
SAN DIEGO COUNTY
2006 - 2011 ROUND 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4.1406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28125" style="57" customWidth="1"/>
    <col min="13" max="13" width="12.42187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15.8515625" style="58" bestFit="1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ht="15">
      <c r="A2" s="76" t="s">
        <v>109</v>
      </c>
      <c r="B2" s="76" t="s">
        <v>110</v>
      </c>
      <c r="C2" s="76" t="s">
        <v>111</v>
      </c>
      <c r="D2" s="76" t="s">
        <v>24</v>
      </c>
      <c r="E2" s="76" t="s">
        <v>112</v>
      </c>
      <c r="F2" s="77" t="b">
        <v>1</v>
      </c>
      <c r="G2" s="76" t="s">
        <v>71</v>
      </c>
      <c r="H2" s="76" t="s">
        <v>45</v>
      </c>
      <c r="I2" s="78">
        <v>11313141</v>
      </c>
      <c r="J2" s="60">
        <v>72</v>
      </c>
      <c r="K2" s="60">
        <v>70</v>
      </c>
      <c r="L2" s="70">
        <v>63361</v>
      </c>
      <c r="O2" s="78">
        <v>11396011</v>
      </c>
      <c r="P2" s="78">
        <f aca="true" t="shared" si="0" ref="P2:P7">IF(O2&gt;0,O2,I2)</f>
        <v>11396011</v>
      </c>
      <c r="Q2" s="80">
        <f aca="true" t="shared" si="1" ref="Q2:Q7">IF(M2&gt;0,M2,L2)</f>
        <v>63361</v>
      </c>
      <c r="R2" s="81">
        <f aca="true" t="shared" si="2" ref="R2:R8">P2/Q2</f>
        <v>179.85844604725304</v>
      </c>
    </row>
    <row r="3" spans="1:18" ht="15">
      <c r="A3" s="76" t="s">
        <v>351</v>
      </c>
      <c r="B3" s="76" t="s">
        <v>352</v>
      </c>
      <c r="C3" s="76" t="s">
        <v>353</v>
      </c>
      <c r="D3" s="76" t="s">
        <v>24</v>
      </c>
      <c r="E3" s="76" t="s">
        <v>112</v>
      </c>
      <c r="F3" s="77" t="b">
        <v>1</v>
      </c>
      <c r="G3" s="76" t="s">
        <v>71</v>
      </c>
      <c r="H3" s="76" t="s">
        <v>45</v>
      </c>
      <c r="I3" s="78">
        <v>18264569</v>
      </c>
      <c r="J3" s="60">
        <v>77</v>
      </c>
      <c r="K3" s="60">
        <v>76</v>
      </c>
      <c r="L3" s="70">
        <v>81065</v>
      </c>
      <c r="M3" s="62"/>
      <c r="N3" s="87"/>
      <c r="O3" s="78">
        <v>17890734</v>
      </c>
      <c r="P3" s="78">
        <f t="shared" si="0"/>
        <v>17890734</v>
      </c>
      <c r="Q3" s="80">
        <f t="shared" si="1"/>
        <v>81065</v>
      </c>
      <c r="R3" s="81">
        <f t="shared" si="2"/>
        <v>220.6961574045519</v>
      </c>
    </row>
    <row r="4" spans="1:18" ht="15">
      <c r="A4" s="76" t="s">
        <v>368</v>
      </c>
      <c r="B4" s="76" t="s">
        <v>369</v>
      </c>
      <c r="C4" s="76" t="s">
        <v>111</v>
      </c>
      <c r="D4" s="76" t="s">
        <v>24</v>
      </c>
      <c r="E4" s="76" t="s">
        <v>112</v>
      </c>
      <c r="F4" s="77" t="b">
        <v>1</v>
      </c>
      <c r="G4" s="76" t="s">
        <v>71</v>
      </c>
      <c r="H4" s="76" t="s">
        <v>45</v>
      </c>
      <c r="I4" s="78">
        <v>16944876</v>
      </c>
      <c r="J4" s="60">
        <v>69</v>
      </c>
      <c r="K4" s="60">
        <v>68</v>
      </c>
      <c r="L4" s="70">
        <v>70443</v>
      </c>
      <c r="M4" s="62">
        <v>75724</v>
      </c>
      <c r="N4" s="87"/>
      <c r="O4" s="78">
        <v>15662514</v>
      </c>
      <c r="P4" s="78">
        <f t="shared" si="0"/>
        <v>15662514</v>
      </c>
      <c r="Q4" s="80">
        <f t="shared" si="1"/>
        <v>75724</v>
      </c>
      <c r="R4" s="81">
        <f t="shared" si="2"/>
        <v>206.83685489408907</v>
      </c>
    </row>
    <row r="5" spans="1:18" ht="15">
      <c r="A5" s="76" t="s">
        <v>433</v>
      </c>
      <c r="B5" s="76" t="s">
        <v>434</v>
      </c>
      <c r="C5" s="76" t="s">
        <v>353</v>
      </c>
      <c r="D5" s="76" t="s">
        <v>24</v>
      </c>
      <c r="E5" s="76" t="s">
        <v>112</v>
      </c>
      <c r="F5" s="77" t="b">
        <v>1</v>
      </c>
      <c r="G5" s="76" t="s">
        <v>200</v>
      </c>
      <c r="H5" s="76" t="s">
        <v>45</v>
      </c>
      <c r="I5" s="78">
        <v>5121976</v>
      </c>
      <c r="J5" s="58">
        <v>20</v>
      </c>
      <c r="K5" s="58">
        <v>20</v>
      </c>
      <c r="L5" s="69">
        <v>13044</v>
      </c>
      <c r="M5" s="62"/>
      <c r="N5" s="87"/>
      <c r="P5" s="78">
        <f t="shared" si="0"/>
        <v>5121976</v>
      </c>
      <c r="Q5" s="80">
        <f t="shared" si="1"/>
        <v>13044</v>
      </c>
      <c r="R5" s="81">
        <f t="shared" si="2"/>
        <v>392.6691199018706</v>
      </c>
    </row>
    <row r="6" spans="1:18" ht="15">
      <c r="A6" s="76" t="s">
        <v>816</v>
      </c>
      <c r="B6" s="76" t="s">
        <v>817</v>
      </c>
      <c r="C6" s="76" t="s">
        <v>253</v>
      </c>
      <c r="D6" s="76" t="s">
        <v>24</v>
      </c>
      <c r="E6" s="76" t="s">
        <v>112</v>
      </c>
      <c r="F6" s="77" t="b">
        <v>1</v>
      </c>
      <c r="G6" s="76" t="s">
        <v>200</v>
      </c>
      <c r="H6" s="76" t="s">
        <v>45</v>
      </c>
      <c r="I6" s="78">
        <v>12067335</v>
      </c>
      <c r="J6" s="58">
        <v>52</v>
      </c>
      <c r="K6" s="58">
        <v>51</v>
      </c>
      <c r="L6" s="69">
        <v>49638</v>
      </c>
      <c r="P6" s="78">
        <f t="shared" si="0"/>
        <v>12067335</v>
      </c>
      <c r="Q6" s="80">
        <f t="shared" si="1"/>
        <v>49638</v>
      </c>
      <c r="R6" s="81">
        <f t="shared" si="2"/>
        <v>243.10679318264232</v>
      </c>
    </row>
    <row r="7" spans="1:18" ht="15">
      <c r="A7" s="76" t="s">
        <v>828</v>
      </c>
      <c r="B7" s="76" t="s">
        <v>829</v>
      </c>
      <c r="C7" s="76" t="s">
        <v>111</v>
      </c>
      <c r="D7" s="76" t="s">
        <v>24</v>
      </c>
      <c r="E7" s="76" t="s">
        <v>112</v>
      </c>
      <c r="F7" s="77" t="b">
        <v>1</v>
      </c>
      <c r="G7" s="76" t="s">
        <v>200</v>
      </c>
      <c r="H7" s="76" t="s">
        <v>45</v>
      </c>
      <c r="I7" s="78">
        <v>15685518</v>
      </c>
      <c r="J7" s="58">
        <v>76</v>
      </c>
      <c r="K7" s="58">
        <v>75</v>
      </c>
      <c r="L7" s="69">
        <v>71822</v>
      </c>
      <c r="P7" s="78">
        <f t="shared" si="0"/>
        <v>15685518</v>
      </c>
      <c r="Q7" s="80">
        <f t="shared" si="1"/>
        <v>71822</v>
      </c>
      <c r="R7" s="81">
        <f t="shared" si="2"/>
        <v>218.39433599732672</v>
      </c>
    </row>
    <row r="8" spans="1:18" ht="15">
      <c r="A8" s="76"/>
      <c r="B8" s="76"/>
      <c r="C8" s="76"/>
      <c r="D8" s="76"/>
      <c r="E8" s="76"/>
      <c r="F8" s="77"/>
      <c r="G8" s="76"/>
      <c r="H8" s="76"/>
      <c r="I8" s="78"/>
      <c r="L8" s="69"/>
      <c r="P8" s="91">
        <f>SUM(P2:P7)</f>
        <v>77824088</v>
      </c>
      <c r="Q8" s="92">
        <f>SUM(Q2:Q7)</f>
        <v>354654</v>
      </c>
      <c r="R8" s="85">
        <f t="shared" si="2"/>
        <v>219.4366565723212</v>
      </c>
    </row>
    <row r="9" spans="1:18" ht="15">
      <c r="A9" s="76"/>
      <c r="B9" s="76"/>
      <c r="C9" s="76"/>
      <c r="D9" s="76"/>
      <c r="E9" s="76"/>
      <c r="F9" s="77"/>
      <c r="G9" s="76"/>
      <c r="H9" s="76"/>
      <c r="I9" s="78"/>
      <c r="L9" s="69"/>
      <c r="R9" s="81"/>
    </row>
    <row r="10" spans="1:18" ht="15">
      <c r="A10" s="76" t="s">
        <v>160</v>
      </c>
      <c r="B10" s="76" t="s">
        <v>161</v>
      </c>
      <c r="C10" s="76" t="s">
        <v>162</v>
      </c>
      <c r="D10" s="76" t="s">
        <v>1</v>
      </c>
      <c r="E10" s="76" t="s">
        <v>112</v>
      </c>
      <c r="F10" s="77" t="b">
        <v>1</v>
      </c>
      <c r="G10" s="76" t="s">
        <v>71</v>
      </c>
      <c r="H10" s="76" t="s">
        <v>45</v>
      </c>
      <c r="I10" s="78">
        <v>19992578</v>
      </c>
      <c r="J10" s="60">
        <v>81</v>
      </c>
      <c r="K10" s="60">
        <v>80</v>
      </c>
      <c r="L10" s="70">
        <v>88350</v>
      </c>
      <c r="M10" s="62"/>
      <c r="O10" s="78">
        <v>19320154</v>
      </c>
      <c r="P10" s="78">
        <f aca="true" t="shared" si="3" ref="P10:P23">IF(O10&gt;0,O10,I10)</f>
        <v>19320154</v>
      </c>
      <c r="Q10" s="80">
        <f aca="true" t="shared" si="4" ref="Q10:Q23">IF(M10&gt;0,M10,L10)</f>
        <v>88350</v>
      </c>
      <c r="R10" s="81">
        <f aca="true" t="shared" si="5" ref="R10:R24">P10/Q10</f>
        <v>218.6774646293152</v>
      </c>
    </row>
    <row r="11" spans="1:18" ht="15">
      <c r="A11" s="76" t="s">
        <v>190</v>
      </c>
      <c r="B11" s="76" t="s">
        <v>191</v>
      </c>
      <c r="C11" s="76" t="s">
        <v>192</v>
      </c>
      <c r="D11" s="76" t="s">
        <v>1</v>
      </c>
      <c r="E11" s="76" t="s">
        <v>112</v>
      </c>
      <c r="F11" s="77" t="b">
        <v>1</v>
      </c>
      <c r="G11" s="76" t="s">
        <v>71</v>
      </c>
      <c r="H11" s="76" t="s">
        <v>45</v>
      </c>
      <c r="I11" s="78">
        <v>28700181</v>
      </c>
      <c r="J11" s="60">
        <v>189</v>
      </c>
      <c r="K11" s="60">
        <v>148</v>
      </c>
      <c r="L11" s="70">
        <v>146290</v>
      </c>
      <c r="O11" s="78">
        <v>30237078</v>
      </c>
      <c r="P11" s="78">
        <f t="shared" si="3"/>
        <v>30237078</v>
      </c>
      <c r="Q11" s="80">
        <f t="shared" si="4"/>
        <v>146290</v>
      </c>
      <c r="R11" s="81">
        <f t="shared" si="5"/>
        <v>206.69271993984552</v>
      </c>
    </row>
    <row r="12" spans="1:18" ht="15">
      <c r="A12" s="76" t="s">
        <v>277</v>
      </c>
      <c r="B12" s="76" t="s">
        <v>231</v>
      </c>
      <c r="C12" s="76" t="s">
        <v>278</v>
      </c>
      <c r="D12" s="76" t="s">
        <v>1</v>
      </c>
      <c r="E12" s="76" t="s">
        <v>112</v>
      </c>
      <c r="F12" s="77" t="b">
        <v>1</v>
      </c>
      <c r="G12" s="76" t="s">
        <v>71</v>
      </c>
      <c r="H12" s="76" t="s">
        <v>45</v>
      </c>
      <c r="I12" s="78">
        <v>13081275</v>
      </c>
      <c r="J12" s="60">
        <v>59</v>
      </c>
      <c r="K12" s="60">
        <v>58</v>
      </c>
      <c r="L12" s="70">
        <v>61979</v>
      </c>
      <c r="M12" s="62"/>
      <c r="O12" s="78">
        <v>13823711</v>
      </c>
      <c r="P12" s="78">
        <f t="shared" si="3"/>
        <v>13823711</v>
      </c>
      <c r="Q12" s="80">
        <f t="shared" si="4"/>
        <v>61979</v>
      </c>
      <c r="R12" s="81">
        <f t="shared" si="5"/>
        <v>223.03862598622115</v>
      </c>
    </row>
    <row r="13" spans="1:18" ht="15">
      <c r="A13" s="76" t="s">
        <v>313</v>
      </c>
      <c r="B13" s="76" t="s">
        <v>314</v>
      </c>
      <c r="C13" s="76" t="s">
        <v>315</v>
      </c>
      <c r="D13" s="76" t="s">
        <v>1</v>
      </c>
      <c r="E13" s="76" t="s">
        <v>112</v>
      </c>
      <c r="F13" s="77" t="b">
        <v>1</v>
      </c>
      <c r="G13" s="76" t="s">
        <v>71</v>
      </c>
      <c r="H13" s="76" t="s">
        <v>45</v>
      </c>
      <c r="I13" s="78">
        <v>27051923</v>
      </c>
      <c r="J13" s="60">
        <v>80</v>
      </c>
      <c r="K13" s="60">
        <v>79</v>
      </c>
      <c r="L13" s="70">
        <v>104571</v>
      </c>
      <c r="O13" s="78">
        <v>12033944</v>
      </c>
      <c r="P13" s="78">
        <f t="shared" si="3"/>
        <v>12033944</v>
      </c>
      <c r="Q13" s="80">
        <f t="shared" si="4"/>
        <v>104571</v>
      </c>
      <c r="R13" s="81">
        <f t="shared" si="5"/>
        <v>115.079171089499</v>
      </c>
    </row>
    <row r="14" spans="1:18" ht="15">
      <c r="A14" s="76" t="s">
        <v>407</v>
      </c>
      <c r="B14" s="76" t="s">
        <v>408</v>
      </c>
      <c r="C14" s="76" t="s">
        <v>278</v>
      </c>
      <c r="D14" s="76" t="s">
        <v>1</v>
      </c>
      <c r="E14" s="76" t="s">
        <v>112</v>
      </c>
      <c r="F14" s="77" t="b">
        <v>1</v>
      </c>
      <c r="G14" s="76" t="s">
        <v>200</v>
      </c>
      <c r="H14" s="76" t="s">
        <v>45</v>
      </c>
      <c r="I14" s="78">
        <v>18814612</v>
      </c>
      <c r="J14" s="60">
        <v>53</v>
      </c>
      <c r="K14" s="60">
        <v>52</v>
      </c>
      <c r="L14" s="70">
        <v>66204</v>
      </c>
      <c r="M14" s="62"/>
      <c r="N14" s="87"/>
      <c r="P14" s="78">
        <f t="shared" si="3"/>
        <v>18814612</v>
      </c>
      <c r="Q14" s="80">
        <f t="shared" si="4"/>
        <v>66204</v>
      </c>
      <c r="R14" s="81">
        <f t="shared" si="5"/>
        <v>284.1914687934264</v>
      </c>
    </row>
    <row r="15" spans="1:18" ht="15">
      <c r="A15" s="76" t="s">
        <v>477</v>
      </c>
      <c r="B15" s="76" t="s">
        <v>478</v>
      </c>
      <c r="C15" s="76" t="s">
        <v>192</v>
      </c>
      <c r="D15" s="76" t="s">
        <v>1</v>
      </c>
      <c r="E15" s="76" t="s">
        <v>112</v>
      </c>
      <c r="F15" s="77" t="b">
        <v>1</v>
      </c>
      <c r="G15" s="76" t="s">
        <v>200</v>
      </c>
      <c r="H15" s="76" t="s">
        <v>45</v>
      </c>
      <c r="I15" s="78">
        <v>20992142</v>
      </c>
      <c r="J15" s="58">
        <v>79</v>
      </c>
      <c r="K15" s="58">
        <v>78</v>
      </c>
      <c r="L15" s="69">
        <v>91200</v>
      </c>
      <c r="M15" s="62"/>
      <c r="N15" s="87"/>
      <c r="P15" s="78">
        <f t="shared" si="3"/>
        <v>20992142</v>
      </c>
      <c r="Q15" s="80">
        <f t="shared" si="4"/>
        <v>91200</v>
      </c>
      <c r="R15" s="81">
        <f t="shared" si="5"/>
        <v>230.1769956140351</v>
      </c>
    </row>
    <row r="16" spans="1:18" ht="15">
      <c r="A16" s="76" t="s">
        <v>603</v>
      </c>
      <c r="B16" s="76" t="s">
        <v>604</v>
      </c>
      <c r="C16" s="76" t="s">
        <v>605</v>
      </c>
      <c r="D16" s="76" t="s">
        <v>1</v>
      </c>
      <c r="E16" s="76" t="s">
        <v>112</v>
      </c>
      <c r="F16" s="77" t="b">
        <v>1</v>
      </c>
      <c r="G16" s="76" t="s">
        <v>200</v>
      </c>
      <c r="H16" s="76" t="s">
        <v>45</v>
      </c>
      <c r="I16" s="78">
        <v>15526286</v>
      </c>
      <c r="J16" s="58">
        <v>60</v>
      </c>
      <c r="K16" s="58">
        <v>59</v>
      </c>
      <c r="L16" s="69">
        <v>62800</v>
      </c>
      <c r="P16" s="78">
        <f t="shared" si="3"/>
        <v>15526286</v>
      </c>
      <c r="Q16" s="80">
        <f t="shared" si="4"/>
        <v>62800</v>
      </c>
      <c r="R16" s="81">
        <f t="shared" si="5"/>
        <v>247.23385350318472</v>
      </c>
    </row>
    <row r="17" spans="1:18" ht="15">
      <c r="A17" s="76" t="s">
        <v>758</v>
      </c>
      <c r="B17" s="76" t="s">
        <v>759</v>
      </c>
      <c r="C17" s="76" t="s">
        <v>760</v>
      </c>
      <c r="D17" s="76" t="s">
        <v>1</v>
      </c>
      <c r="E17" s="76" t="s">
        <v>112</v>
      </c>
      <c r="F17" s="77" t="b">
        <v>1</v>
      </c>
      <c r="G17" s="76" t="s">
        <v>200</v>
      </c>
      <c r="H17" s="76" t="s">
        <v>45</v>
      </c>
      <c r="I17" s="78">
        <v>23991247</v>
      </c>
      <c r="J17" s="58">
        <v>81</v>
      </c>
      <c r="K17" s="58">
        <v>80</v>
      </c>
      <c r="L17" s="69">
        <v>80215</v>
      </c>
      <c r="P17" s="78">
        <f t="shared" si="3"/>
        <v>23991247</v>
      </c>
      <c r="Q17" s="80">
        <f t="shared" si="4"/>
        <v>80215</v>
      </c>
      <c r="R17" s="81">
        <f t="shared" si="5"/>
        <v>299.08679174717946</v>
      </c>
    </row>
    <row r="18" spans="1:18" ht="15">
      <c r="A18" s="76" t="s">
        <v>761</v>
      </c>
      <c r="B18" s="76" t="s">
        <v>762</v>
      </c>
      <c r="C18" s="76" t="s">
        <v>763</v>
      </c>
      <c r="D18" s="76" t="s">
        <v>1</v>
      </c>
      <c r="E18" s="76" t="s">
        <v>112</v>
      </c>
      <c r="F18" s="77" t="b">
        <v>1</v>
      </c>
      <c r="G18" s="76" t="s">
        <v>200</v>
      </c>
      <c r="H18" s="76" t="s">
        <v>45</v>
      </c>
      <c r="I18" s="78">
        <v>25994956</v>
      </c>
      <c r="J18" s="58">
        <v>81</v>
      </c>
      <c r="K18" s="58">
        <v>80</v>
      </c>
      <c r="L18" s="69">
        <v>99779</v>
      </c>
      <c r="P18" s="78">
        <f t="shared" si="3"/>
        <v>25994956</v>
      </c>
      <c r="Q18" s="80">
        <f t="shared" si="4"/>
        <v>99779</v>
      </c>
      <c r="R18" s="81">
        <f t="shared" si="5"/>
        <v>260.5253209593201</v>
      </c>
    </row>
    <row r="19" spans="1:18" ht="15">
      <c r="A19" s="76" t="s">
        <v>766</v>
      </c>
      <c r="B19" s="76" t="s">
        <v>767</v>
      </c>
      <c r="C19" s="76" t="s">
        <v>768</v>
      </c>
      <c r="D19" s="76" t="s">
        <v>1</v>
      </c>
      <c r="E19" s="76" t="s">
        <v>112</v>
      </c>
      <c r="F19" s="77" t="b">
        <v>1</v>
      </c>
      <c r="G19" s="76" t="s">
        <v>200</v>
      </c>
      <c r="H19" s="76" t="s">
        <v>45</v>
      </c>
      <c r="I19" s="78">
        <v>23281943</v>
      </c>
      <c r="J19" s="58">
        <v>113</v>
      </c>
      <c r="K19" s="58">
        <v>111</v>
      </c>
      <c r="L19" s="69">
        <v>122923</v>
      </c>
      <c r="P19" s="78">
        <f t="shared" si="3"/>
        <v>23281943</v>
      </c>
      <c r="Q19" s="80">
        <f t="shared" si="4"/>
        <v>122923</v>
      </c>
      <c r="R19" s="81">
        <f t="shared" si="5"/>
        <v>189.4026585748802</v>
      </c>
    </row>
    <row r="20" spans="1:18" ht="15">
      <c r="A20" s="76" t="s">
        <v>797</v>
      </c>
      <c r="B20" s="76" t="s">
        <v>798</v>
      </c>
      <c r="C20" s="76" t="s">
        <v>799</v>
      </c>
      <c r="D20" s="76" t="s">
        <v>1</v>
      </c>
      <c r="E20" s="76" t="s">
        <v>112</v>
      </c>
      <c r="F20" s="77" t="b">
        <v>1</v>
      </c>
      <c r="G20" s="76" t="s">
        <v>200</v>
      </c>
      <c r="H20" s="76" t="s">
        <v>45</v>
      </c>
      <c r="I20" s="78">
        <v>14090651</v>
      </c>
      <c r="J20" s="58">
        <v>60</v>
      </c>
      <c r="K20" s="58">
        <v>59</v>
      </c>
      <c r="L20" s="69">
        <v>61250</v>
      </c>
      <c r="P20" s="78">
        <f t="shared" si="3"/>
        <v>14090651</v>
      </c>
      <c r="Q20" s="80">
        <f t="shared" si="4"/>
        <v>61250</v>
      </c>
      <c r="R20" s="81">
        <f t="shared" si="5"/>
        <v>230.0514448979592</v>
      </c>
    </row>
    <row r="21" spans="1:18" ht="15">
      <c r="A21" s="76" t="s">
        <v>811</v>
      </c>
      <c r="B21" s="76" t="s">
        <v>812</v>
      </c>
      <c r="C21" s="76" t="s">
        <v>813</v>
      </c>
      <c r="D21" s="76" t="s">
        <v>1</v>
      </c>
      <c r="E21" s="76" t="s">
        <v>112</v>
      </c>
      <c r="F21" s="77" t="b">
        <v>1</v>
      </c>
      <c r="G21" s="76" t="s">
        <v>200</v>
      </c>
      <c r="H21" s="76" t="s">
        <v>45</v>
      </c>
      <c r="I21" s="78">
        <v>14899702</v>
      </c>
      <c r="J21" s="58">
        <v>62</v>
      </c>
      <c r="K21" s="58">
        <v>61</v>
      </c>
      <c r="L21" s="69">
        <v>68072</v>
      </c>
      <c r="P21" s="78">
        <f t="shared" si="3"/>
        <v>14899702</v>
      </c>
      <c r="Q21" s="80">
        <f t="shared" si="4"/>
        <v>68072</v>
      </c>
      <c r="R21" s="81">
        <f t="shared" si="5"/>
        <v>218.88150781525442</v>
      </c>
    </row>
    <row r="22" spans="1:18" ht="15">
      <c r="A22" s="93" t="s">
        <v>858</v>
      </c>
      <c r="B22" s="76" t="s">
        <v>859</v>
      </c>
      <c r="C22" s="76" t="s">
        <v>860</v>
      </c>
      <c r="D22" s="76" t="s">
        <v>1</v>
      </c>
      <c r="E22" s="76" t="s">
        <v>112</v>
      </c>
      <c r="F22" s="77" t="b">
        <v>1</v>
      </c>
      <c r="G22" s="76" t="s">
        <v>200</v>
      </c>
      <c r="H22" s="94" t="s">
        <v>45</v>
      </c>
      <c r="I22" s="95">
        <v>10174904</v>
      </c>
      <c r="J22" s="58">
        <v>40</v>
      </c>
      <c r="K22" s="58">
        <v>39</v>
      </c>
      <c r="L22" s="69">
        <v>35273</v>
      </c>
      <c r="P22" s="78">
        <f t="shared" si="3"/>
        <v>10174904</v>
      </c>
      <c r="Q22" s="80">
        <f t="shared" si="4"/>
        <v>35273</v>
      </c>
      <c r="R22" s="81">
        <f t="shared" si="5"/>
        <v>288.4615428231225</v>
      </c>
    </row>
    <row r="23" spans="1:18" ht="15">
      <c r="A23" s="93" t="s">
        <v>864</v>
      </c>
      <c r="B23" s="76" t="s">
        <v>865</v>
      </c>
      <c r="C23" s="76" t="s">
        <v>192</v>
      </c>
      <c r="D23" s="76" t="s">
        <v>1</v>
      </c>
      <c r="E23" s="76" t="s">
        <v>112</v>
      </c>
      <c r="F23" s="77" t="b">
        <v>1</v>
      </c>
      <c r="G23" s="76" t="s">
        <v>200</v>
      </c>
      <c r="H23" s="94" t="s">
        <v>45</v>
      </c>
      <c r="I23" s="95">
        <v>19248438</v>
      </c>
      <c r="J23" s="58">
        <v>79</v>
      </c>
      <c r="K23" s="58">
        <v>78</v>
      </c>
      <c r="L23" s="69">
        <v>91297</v>
      </c>
      <c r="P23" s="78">
        <f t="shared" si="3"/>
        <v>19248438</v>
      </c>
      <c r="Q23" s="80">
        <f t="shared" si="4"/>
        <v>91297</v>
      </c>
      <c r="R23" s="81">
        <f t="shared" si="5"/>
        <v>210.8331927664655</v>
      </c>
    </row>
    <row r="24" spans="1:18" ht="15">
      <c r="A24" s="93"/>
      <c r="B24" s="76"/>
      <c r="C24" s="76"/>
      <c r="D24" s="76"/>
      <c r="E24" s="76"/>
      <c r="F24" s="77"/>
      <c r="G24" s="76"/>
      <c r="H24" s="94"/>
      <c r="I24" s="95"/>
      <c r="L24" s="69"/>
      <c r="P24" s="91">
        <f>SUM(P10:P23)</f>
        <v>262429768</v>
      </c>
      <c r="Q24" s="92">
        <f>SUM(Q10:Q23)</f>
        <v>1180203</v>
      </c>
      <c r="R24" s="85">
        <f t="shared" si="5"/>
        <v>222.35985504188687</v>
      </c>
    </row>
    <row r="25" spans="1:18" ht="15">
      <c r="A25" s="93"/>
      <c r="B25" s="76"/>
      <c r="C25" s="76"/>
      <c r="D25" s="76"/>
      <c r="E25" s="76"/>
      <c r="F25" s="77"/>
      <c r="G25" s="76"/>
      <c r="H25" s="94"/>
      <c r="I25" s="95"/>
      <c r="L25" s="69"/>
      <c r="R25" s="81"/>
    </row>
    <row r="26" spans="1:18" s="87" customFormat="1" ht="15">
      <c r="A26" s="76" t="s">
        <v>344</v>
      </c>
      <c r="B26" s="76" t="s">
        <v>345</v>
      </c>
      <c r="C26" s="76" t="s">
        <v>243</v>
      </c>
      <c r="D26" s="76" t="s">
        <v>9</v>
      </c>
      <c r="E26" s="76" t="s">
        <v>112</v>
      </c>
      <c r="F26" s="77" t="b">
        <v>1</v>
      </c>
      <c r="G26" s="76" t="s">
        <v>71</v>
      </c>
      <c r="H26" s="76" t="s">
        <v>45</v>
      </c>
      <c r="I26" s="78">
        <v>18165550</v>
      </c>
      <c r="J26" s="60">
        <v>65</v>
      </c>
      <c r="K26" s="60">
        <v>64</v>
      </c>
      <c r="L26" s="70">
        <v>81072</v>
      </c>
      <c r="M26" s="62"/>
      <c r="O26" s="78">
        <v>18017239</v>
      </c>
      <c r="P26" s="78">
        <f aca="true" t="shared" si="6" ref="P26:P35">IF(O26&gt;0,O26,I26)</f>
        <v>18017239</v>
      </c>
      <c r="Q26" s="80">
        <f aca="true" t="shared" si="7" ref="Q26:Q35">IF(M26&gt;0,M26,L26)</f>
        <v>81072</v>
      </c>
      <c r="R26" s="81">
        <f aca="true" t="shared" si="8" ref="R26:R36">P26/Q26</f>
        <v>222.23750493388593</v>
      </c>
    </row>
    <row r="27" spans="1:18" s="87" customFormat="1" ht="15">
      <c r="A27" s="76" t="s">
        <v>414</v>
      </c>
      <c r="B27" s="76" t="s">
        <v>415</v>
      </c>
      <c r="C27" s="76" t="s">
        <v>243</v>
      </c>
      <c r="D27" s="76" t="s">
        <v>9</v>
      </c>
      <c r="E27" s="76" t="s">
        <v>112</v>
      </c>
      <c r="F27" s="77" t="b">
        <v>1</v>
      </c>
      <c r="G27" s="76" t="s">
        <v>71</v>
      </c>
      <c r="H27" s="76" t="s">
        <v>45</v>
      </c>
      <c r="I27" s="78">
        <v>16541600</v>
      </c>
      <c r="J27" s="60">
        <v>58</v>
      </c>
      <c r="K27" s="60">
        <v>58</v>
      </c>
      <c r="L27" s="70">
        <v>75642</v>
      </c>
      <c r="M27" s="62"/>
      <c r="O27" s="78">
        <v>16074801</v>
      </c>
      <c r="P27" s="78">
        <f t="shared" si="6"/>
        <v>16074801</v>
      </c>
      <c r="Q27" s="80">
        <f t="shared" si="7"/>
        <v>75642</v>
      </c>
      <c r="R27" s="81">
        <f t="shared" si="8"/>
        <v>212.51158086777187</v>
      </c>
    </row>
    <row r="28" spans="1:18" s="87" customFormat="1" ht="15">
      <c r="A28" s="76" t="s">
        <v>463</v>
      </c>
      <c r="B28" s="76" t="s">
        <v>464</v>
      </c>
      <c r="C28" s="76" t="s">
        <v>465</v>
      </c>
      <c r="D28" s="76" t="s">
        <v>9</v>
      </c>
      <c r="E28" s="76" t="s">
        <v>112</v>
      </c>
      <c r="F28" s="77" t="b">
        <v>1</v>
      </c>
      <c r="G28" s="76" t="s">
        <v>200</v>
      </c>
      <c r="H28" s="76" t="s">
        <v>45</v>
      </c>
      <c r="I28" s="78">
        <v>19295447</v>
      </c>
      <c r="J28" s="87">
        <v>76</v>
      </c>
      <c r="K28" s="87">
        <v>75</v>
      </c>
      <c r="L28" s="90">
        <v>77855</v>
      </c>
      <c r="M28" s="62"/>
      <c r="O28" s="78"/>
      <c r="P28" s="78">
        <f t="shared" si="6"/>
        <v>19295447</v>
      </c>
      <c r="Q28" s="80">
        <f t="shared" si="7"/>
        <v>77855</v>
      </c>
      <c r="R28" s="81">
        <f t="shared" si="8"/>
        <v>247.83825059405305</v>
      </c>
    </row>
    <row r="29" spans="1:18" s="87" customFormat="1" ht="15">
      <c r="A29" s="76" t="s">
        <v>466</v>
      </c>
      <c r="B29" s="76" t="s">
        <v>467</v>
      </c>
      <c r="C29" s="76" t="s">
        <v>468</v>
      </c>
      <c r="D29" s="76" t="s">
        <v>9</v>
      </c>
      <c r="E29" s="76" t="s">
        <v>112</v>
      </c>
      <c r="F29" s="77" t="b">
        <v>1</v>
      </c>
      <c r="G29" s="76" t="s">
        <v>71</v>
      </c>
      <c r="H29" s="76" t="s">
        <v>45</v>
      </c>
      <c r="I29" s="78">
        <v>23770661</v>
      </c>
      <c r="J29" s="87">
        <v>90</v>
      </c>
      <c r="K29" s="87">
        <v>89</v>
      </c>
      <c r="L29" s="90">
        <v>66342</v>
      </c>
      <c r="M29" s="62"/>
      <c r="O29" s="78">
        <v>22844076</v>
      </c>
      <c r="P29" s="78">
        <f t="shared" si="6"/>
        <v>22844076</v>
      </c>
      <c r="Q29" s="80">
        <f t="shared" si="7"/>
        <v>66342</v>
      </c>
      <c r="R29" s="81">
        <f t="shared" si="8"/>
        <v>344.3380663832866</v>
      </c>
    </row>
    <row r="30" spans="1:18" s="87" customFormat="1" ht="15">
      <c r="A30" s="76" t="s">
        <v>555</v>
      </c>
      <c r="B30" s="76" t="s">
        <v>556</v>
      </c>
      <c r="C30" s="76" t="s">
        <v>468</v>
      </c>
      <c r="D30" s="76" t="s">
        <v>9</v>
      </c>
      <c r="E30" s="76" t="s">
        <v>112</v>
      </c>
      <c r="F30" s="77" t="b">
        <v>1</v>
      </c>
      <c r="G30" s="76" t="s">
        <v>200</v>
      </c>
      <c r="H30" s="76" t="s">
        <v>45</v>
      </c>
      <c r="I30" s="78">
        <v>24060877</v>
      </c>
      <c r="J30" s="87">
        <v>50</v>
      </c>
      <c r="K30" s="87">
        <v>49</v>
      </c>
      <c r="L30" s="90">
        <v>58881</v>
      </c>
      <c r="M30" s="62"/>
      <c r="O30" s="78"/>
      <c r="P30" s="78">
        <f t="shared" si="6"/>
        <v>24060877</v>
      </c>
      <c r="Q30" s="80">
        <f t="shared" si="7"/>
        <v>58881</v>
      </c>
      <c r="R30" s="81">
        <f t="shared" si="8"/>
        <v>408.6356719485063</v>
      </c>
    </row>
    <row r="31" spans="1:18" ht="15">
      <c r="A31" s="76" t="s">
        <v>643</v>
      </c>
      <c r="B31" s="76" t="s">
        <v>644</v>
      </c>
      <c r="C31" s="76" t="s">
        <v>645</v>
      </c>
      <c r="D31" s="76" t="s">
        <v>9</v>
      </c>
      <c r="E31" s="76" t="s">
        <v>112</v>
      </c>
      <c r="F31" s="77" t="b">
        <v>1</v>
      </c>
      <c r="G31" s="76" t="s">
        <v>200</v>
      </c>
      <c r="H31" s="76" t="s">
        <v>45</v>
      </c>
      <c r="I31" s="78">
        <v>16894683</v>
      </c>
      <c r="J31" s="58">
        <v>42</v>
      </c>
      <c r="K31" s="58">
        <v>41</v>
      </c>
      <c r="L31" s="69">
        <v>55596</v>
      </c>
      <c r="P31" s="78">
        <f t="shared" si="6"/>
        <v>16894683</v>
      </c>
      <c r="Q31" s="80">
        <f t="shared" si="7"/>
        <v>55596</v>
      </c>
      <c r="R31" s="81">
        <f t="shared" si="8"/>
        <v>303.8830671271314</v>
      </c>
    </row>
    <row r="32" spans="1:18" ht="15">
      <c r="A32" s="76" t="s">
        <v>648</v>
      </c>
      <c r="B32" s="76" t="s">
        <v>649</v>
      </c>
      <c r="C32" s="76" t="s">
        <v>550</v>
      </c>
      <c r="D32" s="76" t="s">
        <v>9</v>
      </c>
      <c r="E32" s="76" t="s">
        <v>112</v>
      </c>
      <c r="F32" s="77" t="b">
        <v>1</v>
      </c>
      <c r="G32" s="76" t="s">
        <v>200</v>
      </c>
      <c r="H32" s="76" t="s">
        <v>45</v>
      </c>
      <c r="I32" s="78">
        <v>17951330</v>
      </c>
      <c r="J32" s="58">
        <v>50</v>
      </c>
      <c r="K32" s="58">
        <v>49</v>
      </c>
      <c r="L32" s="69">
        <v>53155</v>
      </c>
      <c r="P32" s="78">
        <f t="shared" si="6"/>
        <v>17951330</v>
      </c>
      <c r="Q32" s="80">
        <f t="shared" si="7"/>
        <v>53155</v>
      </c>
      <c r="R32" s="81">
        <f t="shared" si="8"/>
        <v>337.71667764086163</v>
      </c>
    </row>
    <row r="33" spans="1:18" ht="15">
      <c r="A33" s="76" t="s">
        <v>705</v>
      </c>
      <c r="B33" s="76" t="s">
        <v>706</v>
      </c>
      <c r="C33" s="76" t="s">
        <v>468</v>
      </c>
      <c r="D33" s="76" t="s">
        <v>9</v>
      </c>
      <c r="E33" s="76" t="s">
        <v>112</v>
      </c>
      <c r="F33" s="77" t="b">
        <v>1</v>
      </c>
      <c r="G33" s="76" t="s">
        <v>200</v>
      </c>
      <c r="H33" s="76" t="s">
        <v>45</v>
      </c>
      <c r="I33" s="78">
        <v>22149529</v>
      </c>
      <c r="J33" s="58">
        <v>46</v>
      </c>
      <c r="K33" s="58">
        <v>46</v>
      </c>
      <c r="L33" s="69">
        <v>56639</v>
      </c>
      <c r="P33" s="78">
        <f t="shared" si="6"/>
        <v>22149529</v>
      </c>
      <c r="Q33" s="80">
        <f t="shared" si="7"/>
        <v>56639</v>
      </c>
      <c r="R33" s="81">
        <f t="shared" si="8"/>
        <v>391.0649728985328</v>
      </c>
    </row>
    <row r="34" spans="1:18" ht="15">
      <c r="A34" s="76" t="s">
        <v>752</v>
      </c>
      <c r="B34" s="76" t="s">
        <v>753</v>
      </c>
      <c r="C34" s="76" t="s">
        <v>9</v>
      </c>
      <c r="D34" s="76" t="s">
        <v>9</v>
      </c>
      <c r="E34" s="76" t="s">
        <v>112</v>
      </c>
      <c r="F34" s="77" t="b">
        <v>1</v>
      </c>
      <c r="G34" s="76" t="s">
        <v>200</v>
      </c>
      <c r="H34" s="76" t="s">
        <v>45</v>
      </c>
      <c r="I34" s="78">
        <v>19054756</v>
      </c>
      <c r="J34" s="58">
        <v>80</v>
      </c>
      <c r="K34" s="58">
        <v>79</v>
      </c>
      <c r="L34" s="69">
        <v>88699</v>
      </c>
      <c r="P34" s="78">
        <f t="shared" si="6"/>
        <v>19054756</v>
      </c>
      <c r="Q34" s="80">
        <f t="shared" si="7"/>
        <v>88699</v>
      </c>
      <c r="R34" s="81">
        <f t="shared" si="8"/>
        <v>214.82492474548755</v>
      </c>
    </row>
    <row r="35" spans="1:18" ht="15">
      <c r="A35" s="93" t="s">
        <v>866</v>
      </c>
      <c r="B35" s="76" t="s">
        <v>867</v>
      </c>
      <c r="C35" s="76" t="s">
        <v>468</v>
      </c>
      <c r="D35" s="76" t="s">
        <v>9</v>
      </c>
      <c r="E35" s="76" t="s">
        <v>112</v>
      </c>
      <c r="F35" s="77" t="b">
        <v>1</v>
      </c>
      <c r="G35" s="76" t="s">
        <v>200</v>
      </c>
      <c r="H35" s="94" t="s">
        <v>45</v>
      </c>
      <c r="I35" s="95">
        <v>20194050</v>
      </c>
      <c r="J35" s="58">
        <v>53</v>
      </c>
      <c r="K35" s="58">
        <v>52</v>
      </c>
      <c r="L35" s="69">
        <v>67038</v>
      </c>
      <c r="P35" s="78">
        <f t="shared" si="6"/>
        <v>20194050</v>
      </c>
      <c r="Q35" s="80">
        <f t="shared" si="7"/>
        <v>67038</v>
      </c>
      <c r="R35" s="81">
        <f t="shared" si="8"/>
        <v>301.2328828425669</v>
      </c>
    </row>
    <row r="36" spans="1:18" ht="15">
      <c r="A36" s="93"/>
      <c r="B36" s="76"/>
      <c r="C36" s="76"/>
      <c r="D36" s="76"/>
      <c r="E36" s="76"/>
      <c r="F36" s="77"/>
      <c r="G36" s="76"/>
      <c r="H36" s="94"/>
      <c r="I36" s="95"/>
      <c r="P36" s="91">
        <f>SUM(P26:P35)</f>
        <v>196536788</v>
      </c>
      <c r="Q36" s="92">
        <f>SUM(Q26:Q35)</f>
        <v>680919</v>
      </c>
      <c r="R36" s="85">
        <f t="shared" si="8"/>
        <v>288.63460705311496</v>
      </c>
    </row>
    <row r="38" spans="15:19" ht="15">
      <c r="O38" s="91"/>
      <c r="P38" s="91">
        <f>P8+P24+P36</f>
        <v>536790644</v>
      </c>
      <c r="Q38" s="92">
        <f>Q8+Q24+Q36</f>
        <v>2215776</v>
      </c>
      <c r="R38" s="85">
        <f>P38/Q38</f>
        <v>242.258533353552</v>
      </c>
      <c r="S38" s="103" t="s">
        <v>920</v>
      </c>
    </row>
    <row r="39" spans="15:19" ht="15">
      <c r="O39" s="91"/>
      <c r="R39" s="85"/>
      <c r="S39" s="86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8" r:id="rId1"/>
  <headerFooter alignWithMargins="0">
    <oddHeader>&amp;CCALIFORNIA TAX CREDIT ALLOCATION COMMITTEE
PRELIMINARY GEOGRAPHIC APPORTIONMENT UPDATE
HOUSING COST FACTOR DATASET
9% AWARDED NEW CONSTRUCTION PROJECTS
INLAND EMPIRE REGION
2006 - 2011 ROUND 1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58" bestFit="1" customWidth="1"/>
    <col min="2" max="2" width="32.28125" style="58" bestFit="1" customWidth="1"/>
    <col min="3" max="3" width="15.140625" style="58" customWidth="1"/>
    <col min="4" max="4" width="14.8515625" style="58" customWidth="1"/>
    <col min="5" max="5" width="21.140625" style="58" customWidth="1"/>
    <col min="6" max="6" width="9.140625" style="88" customWidth="1"/>
    <col min="7" max="7" width="22.7109375" style="58" customWidth="1"/>
    <col min="8" max="8" width="17.7109375" style="58" customWidth="1"/>
    <col min="9" max="9" width="14.8515625" style="89" customWidth="1"/>
    <col min="10" max="10" width="9.140625" style="58" customWidth="1"/>
    <col min="11" max="11" width="9.8515625" style="58" customWidth="1"/>
    <col min="12" max="12" width="12.421875" style="57" customWidth="1"/>
    <col min="13" max="13" width="13.140625" style="57" customWidth="1"/>
    <col min="14" max="14" width="0" style="58" hidden="1" customWidth="1"/>
    <col min="15" max="17" width="16.7109375" style="78" customWidth="1"/>
    <col min="18" max="18" width="13.421875" style="78" customWidth="1"/>
    <col min="19" max="19" width="32.00390625" style="58" bestFit="1" customWidth="1"/>
    <col min="20" max="16384" width="9.140625" style="58" customWidth="1"/>
  </cols>
  <sheetData>
    <row r="1" spans="1:19" ht="60" customHeight="1">
      <c r="A1" s="71" t="s">
        <v>941</v>
      </c>
      <c r="B1" s="72" t="s">
        <v>930</v>
      </c>
      <c r="C1" s="72" t="s">
        <v>931</v>
      </c>
      <c r="D1" s="72" t="s">
        <v>932</v>
      </c>
      <c r="E1" s="72" t="s">
        <v>944</v>
      </c>
      <c r="F1" s="72" t="s">
        <v>946</v>
      </c>
      <c r="G1" s="72" t="s">
        <v>933</v>
      </c>
      <c r="H1" s="71" t="s">
        <v>934</v>
      </c>
      <c r="I1" s="73" t="s">
        <v>935</v>
      </c>
      <c r="J1" s="74" t="s">
        <v>942</v>
      </c>
      <c r="K1" s="74" t="s">
        <v>936</v>
      </c>
      <c r="L1" s="75" t="s">
        <v>937</v>
      </c>
      <c r="M1" s="75" t="s">
        <v>938</v>
      </c>
      <c r="N1" s="74" t="s">
        <v>943</v>
      </c>
      <c r="O1" s="74" t="s">
        <v>939</v>
      </c>
      <c r="P1" s="74" t="s">
        <v>919</v>
      </c>
      <c r="Q1" s="74" t="s">
        <v>940</v>
      </c>
      <c r="R1" s="74" t="s">
        <v>918</v>
      </c>
      <c r="S1" s="65" t="s">
        <v>67</v>
      </c>
    </row>
    <row r="2" spans="1:18" s="87" customFormat="1" ht="15">
      <c r="A2" s="76" t="s">
        <v>126</v>
      </c>
      <c r="B2" s="76" t="s">
        <v>127</v>
      </c>
      <c r="C2" s="76" t="s">
        <v>128</v>
      </c>
      <c r="D2" s="76" t="s">
        <v>11</v>
      </c>
      <c r="E2" s="76" t="s">
        <v>11</v>
      </c>
      <c r="F2" s="77" t="b">
        <v>1</v>
      </c>
      <c r="G2" s="76" t="s">
        <v>71</v>
      </c>
      <c r="H2" s="76" t="s">
        <v>45</v>
      </c>
      <c r="I2" s="78">
        <v>16092258</v>
      </c>
      <c r="J2" s="60">
        <v>46</v>
      </c>
      <c r="K2" s="60">
        <v>45</v>
      </c>
      <c r="L2" s="70">
        <v>89150</v>
      </c>
      <c r="M2" s="62"/>
      <c r="O2" s="78">
        <v>17419458</v>
      </c>
      <c r="P2" s="78">
        <f aca="true" t="shared" si="0" ref="P2:P19">IF(O2&gt;0,O2,I2)</f>
        <v>17419458</v>
      </c>
      <c r="Q2" s="80">
        <f aca="true" t="shared" si="1" ref="Q2:Q19">IF(M2&gt;0,M2,L2)</f>
        <v>89150</v>
      </c>
      <c r="R2" s="81">
        <f aca="true" t="shared" si="2" ref="R2:R20">P2/Q2</f>
        <v>195.39492989343802</v>
      </c>
    </row>
    <row r="3" spans="1:19" s="87" customFormat="1" ht="15">
      <c r="A3" s="76" t="s">
        <v>166</v>
      </c>
      <c r="B3" s="76" t="s">
        <v>167</v>
      </c>
      <c r="C3" s="76" t="s">
        <v>128</v>
      </c>
      <c r="D3" s="76" t="s">
        <v>11</v>
      </c>
      <c r="E3" s="76" t="s">
        <v>11</v>
      </c>
      <c r="F3" s="77" t="b">
        <v>1</v>
      </c>
      <c r="G3" s="76" t="s">
        <v>71</v>
      </c>
      <c r="H3" s="76" t="s">
        <v>45</v>
      </c>
      <c r="I3" s="78">
        <v>23214280</v>
      </c>
      <c r="J3" s="60">
        <v>52</v>
      </c>
      <c r="K3" s="60">
        <v>51</v>
      </c>
      <c r="L3" s="70">
        <v>110907</v>
      </c>
      <c r="M3" s="61">
        <v>107604</v>
      </c>
      <c r="O3" s="78">
        <v>22730219</v>
      </c>
      <c r="P3" s="78">
        <f t="shared" si="0"/>
        <v>22730219</v>
      </c>
      <c r="Q3" s="80">
        <f t="shared" si="1"/>
        <v>107604</v>
      </c>
      <c r="R3" s="81">
        <f t="shared" si="2"/>
        <v>211.2395357049924</v>
      </c>
      <c r="S3" s="87" t="s">
        <v>168</v>
      </c>
    </row>
    <row r="4" spans="1:18" s="87" customFormat="1" ht="15">
      <c r="A4" s="76" t="s">
        <v>235</v>
      </c>
      <c r="B4" s="76" t="s">
        <v>236</v>
      </c>
      <c r="C4" s="76" t="s">
        <v>128</v>
      </c>
      <c r="D4" s="76" t="s">
        <v>11</v>
      </c>
      <c r="E4" s="76" t="s">
        <v>11</v>
      </c>
      <c r="F4" s="77" t="b">
        <v>1</v>
      </c>
      <c r="G4" s="76" t="s">
        <v>71</v>
      </c>
      <c r="H4" s="76" t="s">
        <v>45</v>
      </c>
      <c r="I4" s="78">
        <v>23025989</v>
      </c>
      <c r="J4" s="60">
        <v>63</v>
      </c>
      <c r="K4" s="60">
        <v>62</v>
      </c>
      <c r="L4" s="70">
        <v>155197</v>
      </c>
      <c r="M4" s="62"/>
      <c r="O4" s="78">
        <v>17258925</v>
      </c>
      <c r="P4" s="78">
        <f t="shared" si="0"/>
        <v>17258925</v>
      </c>
      <c r="Q4" s="80">
        <f t="shared" si="1"/>
        <v>155197</v>
      </c>
      <c r="R4" s="81">
        <f t="shared" si="2"/>
        <v>111.20656327119725</v>
      </c>
    </row>
    <row r="5" spans="1:18" s="87" customFormat="1" ht="15">
      <c r="A5" s="76" t="s">
        <v>311</v>
      </c>
      <c r="B5" s="76" t="s">
        <v>312</v>
      </c>
      <c r="C5" s="76" t="s">
        <v>128</v>
      </c>
      <c r="D5" s="76" t="s">
        <v>11</v>
      </c>
      <c r="E5" s="76" t="s">
        <v>11</v>
      </c>
      <c r="F5" s="77" t="b">
        <v>1</v>
      </c>
      <c r="G5" s="76" t="s">
        <v>71</v>
      </c>
      <c r="H5" s="76" t="s">
        <v>45</v>
      </c>
      <c r="I5" s="78">
        <v>16269586</v>
      </c>
      <c r="J5" s="60">
        <v>49</v>
      </c>
      <c r="K5" s="60">
        <v>48</v>
      </c>
      <c r="L5" s="70">
        <v>47898</v>
      </c>
      <c r="M5" s="62"/>
      <c r="O5" s="78">
        <v>15669456</v>
      </c>
      <c r="P5" s="78">
        <f t="shared" si="0"/>
        <v>15669456</v>
      </c>
      <c r="Q5" s="80">
        <f t="shared" si="1"/>
        <v>47898</v>
      </c>
      <c r="R5" s="81">
        <f t="shared" si="2"/>
        <v>327.14217712639356</v>
      </c>
    </row>
    <row r="6" spans="1:18" s="87" customFormat="1" ht="15">
      <c r="A6" s="76" t="s">
        <v>381</v>
      </c>
      <c r="B6" s="76" t="s">
        <v>382</v>
      </c>
      <c r="C6" s="76" t="s">
        <v>383</v>
      </c>
      <c r="D6" s="76" t="s">
        <v>11</v>
      </c>
      <c r="E6" s="76" t="s">
        <v>11</v>
      </c>
      <c r="F6" s="77" t="b">
        <v>1</v>
      </c>
      <c r="G6" s="76" t="s">
        <v>71</v>
      </c>
      <c r="H6" s="76" t="s">
        <v>45</v>
      </c>
      <c r="I6" s="78">
        <v>15227287</v>
      </c>
      <c r="J6" s="60">
        <v>38</v>
      </c>
      <c r="K6" s="60">
        <v>37</v>
      </c>
      <c r="L6" s="70">
        <v>24904</v>
      </c>
      <c r="M6" s="62"/>
      <c r="O6" s="78">
        <v>12525739</v>
      </c>
      <c r="P6" s="78">
        <f t="shared" si="0"/>
        <v>12525739</v>
      </c>
      <c r="Q6" s="80">
        <f t="shared" si="1"/>
        <v>24904</v>
      </c>
      <c r="R6" s="81">
        <f t="shared" si="2"/>
        <v>502.960929971089</v>
      </c>
    </row>
    <row r="7" spans="1:18" s="87" customFormat="1" ht="15">
      <c r="A7" s="76" t="s">
        <v>405</v>
      </c>
      <c r="B7" s="76" t="s">
        <v>406</v>
      </c>
      <c r="C7" s="76" t="s">
        <v>401</v>
      </c>
      <c r="D7" s="76" t="s">
        <v>11</v>
      </c>
      <c r="E7" s="76" t="s">
        <v>11</v>
      </c>
      <c r="F7" s="77" t="b">
        <v>1</v>
      </c>
      <c r="G7" s="76" t="s">
        <v>71</v>
      </c>
      <c r="H7" s="76" t="s">
        <v>45</v>
      </c>
      <c r="I7" s="78">
        <v>33495336</v>
      </c>
      <c r="J7" s="60">
        <v>90</v>
      </c>
      <c r="K7" s="60">
        <v>89</v>
      </c>
      <c r="L7" s="70">
        <v>99700</v>
      </c>
      <c r="M7" s="62"/>
      <c r="O7" s="78"/>
      <c r="P7" s="78">
        <f t="shared" si="0"/>
        <v>33495336</v>
      </c>
      <c r="Q7" s="80">
        <f t="shared" si="1"/>
        <v>99700</v>
      </c>
      <c r="R7" s="81">
        <f t="shared" si="2"/>
        <v>335.9612437311936</v>
      </c>
    </row>
    <row r="8" spans="1:18" s="87" customFormat="1" ht="15">
      <c r="A8" s="76" t="s">
        <v>424</v>
      </c>
      <c r="B8" s="76" t="s">
        <v>425</v>
      </c>
      <c r="C8" s="76" t="s">
        <v>128</v>
      </c>
      <c r="D8" s="76" t="s">
        <v>11</v>
      </c>
      <c r="E8" s="76" t="s">
        <v>11</v>
      </c>
      <c r="F8" s="77" t="b">
        <v>1</v>
      </c>
      <c r="G8" s="76" t="s">
        <v>200</v>
      </c>
      <c r="H8" s="76" t="s">
        <v>45</v>
      </c>
      <c r="I8" s="78">
        <v>14745838</v>
      </c>
      <c r="J8" s="60">
        <v>46</v>
      </c>
      <c r="K8" s="60">
        <v>45</v>
      </c>
      <c r="L8" s="70">
        <v>46277</v>
      </c>
      <c r="M8" s="62"/>
      <c r="O8" s="78"/>
      <c r="P8" s="78">
        <f t="shared" si="0"/>
        <v>14745838</v>
      </c>
      <c r="Q8" s="80">
        <f t="shared" si="1"/>
        <v>46277</v>
      </c>
      <c r="R8" s="81">
        <f t="shared" si="2"/>
        <v>318.64291116537373</v>
      </c>
    </row>
    <row r="9" spans="1:18" s="87" customFormat="1" ht="15">
      <c r="A9" s="76" t="s">
        <v>461</v>
      </c>
      <c r="B9" s="76" t="s">
        <v>462</v>
      </c>
      <c r="C9" s="76" t="s">
        <v>128</v>
      </c>
      <c r="D9" s="76" t="s">
        <v>11</v>
      </c>
      <c r="E9" s="76" t="s">
        <v>11</v>
      </c>
      <c r="F9" s="77" t="b">
        <v>1</v>
      </c>
      <c r="G9" s="76" t="s">
        <v>200</v>
      </c>
      <c r="H9" s="76" t="s">
        <v>45</v>
      </c>
      <c r="I9" s="78">
        <v>32354179</v>
      </c>
      <c r="J9" s="87">
        <v>72</v>
      </c>
      <c r="K9" s="87">
        <v>71</v>
      </c>
      <c r="L9" s="90">
        <v>127780</v>
      </c>
      <c r="M9" s="62"/>
      <c r="O9" s="78"/>
      <c r="P9" s="78">
        <f t="shared" si="0"/>
        <v>32354179</v>
      </c>
      <c r="Q9" s="80">
        <f t="shared" si="1"/>
        <v>127780</v>
      </c>
      <c r="R9" s="81">
        <f t="shared" si="2"/>
        <v>253.2022147440914</v>
      </c>
    </row>
    <row r="10" spans="1:18" s="87" customFormat="1" ht="15">
      <c r="A10" s="76" t="s">
        <v>553</v>
      </c>
      <c r="B10" s="76" t="s">
        <v>554</v>
      </c>
      <c r="C10" s="76" t="s">
        <v>11</v>
      </c>
      <c r="D10" s="76" t="s">
        <v>11</v>
      </c>
      <c r="E10" s="76" t="s">
        <v>11</v>
      </c>
      <c r="F10" s="77" t="b">
        <v>1</v>
      </c>
      <c r="G10" s="76" t="s">
        <v>200</v>
      </c>
      <c r="H10" s="76" t="s">
        <v>45</v>
      </c>
      <c r="I10" s="78">
        <v>20335051</v>
      </c>
      <c r="J10" s="87">
        <v>57</v>
      </c>
      <c r="K10" s="87">
        <v>56</v>
      </c>
      <c r="L10" s="90">
        <v>52661</v>
      </c>
      <c r="M10" s="62"/>
      <c r="O10" s="78"/>
      <c r="P10" s="78">
        <f t="shared" si="0"/>
        <v>20335051</v>
      </c>
      <c r="Q10" s="80">
        <f t="shared" si="1"/>
        <v>52661</v>
      </c>
      <c r="R10" s="81">
        <f t="shared" si="2"/>
        <v>386.15011108790185</v>
      </c>
    </row>
    <row r="11" spans="1:18" s="87" customFormat="1" ht="15">
      <c r="A11" s="76" t="s">
        <v>616</v>
      </c>
      <c r="B11" s="76" t="s">
        <v>617</v>
      </c>
      <c r="C11" s="76" t="s">
        <v>618</v>
      </c>
      <c r="D11" s="76" t="s">
        <v>11</v>
      </c>
      <c r="E11" s="76" t="s">
        <v>11</v>
      </c>
      <c r="F11" s="77" t="b">
        <v>1</v>
      </c>
      <c r="G11" s="76" t="s">
        <v>200</v>
      </c>
      <c r="H11" s="76" t="s">
        <v>45</v>
      </c>
      <c r="I11" s="78">
        <v>17561855</v>
      </c>
      <c r="J11" s="87">
        <v>36</v>
      </c>
      <c r="K11" s="87">
        <v>35</v>
      </c>
      <c r="L11" s="90">
        <v>85074</v>
      </c>
      <c r="M11" s="62"/>
      <c r="O11" s="78"/>
      <c r="P11" s="78">
        <f t="shared" si="0"/>
        <v>17561855</v>
      </c>
      <c r="Q11" s="80">
        <f t="shared" si="1"/>
        <v>85074</v>
      </c>
      <c r="R11" s="81">
        <f t="shared" si="2"/>
        <v>206.4303429955098</v>
      </c>
    </row>
    <row r="12" spans="1:18" s="87" customFormat="1" ht="15">
      <c r="A12" s="76" t="s">
        <v>636</v>
      </c>
      <c r="B12" s="76" t="s">
        <v>637</v>
      </c>
      <c r="C12" s="76" t="s">
        <v>128</v>
      </c>
      <c r="D12" s="76" t="s">
        <v>11</v>
      </c>
      <c r="E12" s="76" t="s">
        <v>11</v>
      </c>
      <c r="F12" s="77" t="b">
        <v>1</v>
      </c>
      <c r="G12" s="76" t="s">
        <v>200</v>
      </c>
      <c r="H12" s="76" t="s">
        <v>45</v>
      </c>
      <c r="I12" s="78">
        <v>8214738</v>
      </c>
      <c r="J12" s="87">
        <v>20</v>
      </c>
      <c r="K12" s="87">
        <v>19</v>
      </c>
      <c r="L12" s="90">
        <v>21322</v>
      </c>
      <c r="M12" s="62"/>
      <c r="O12" s="78"/>
      <c r="P12" s="78">
        <f t="shared" si="0"/>
        <v>8214738</v>
      </c>
      <c r="Q12" s="80">
        <f t="shared" si="1"/>
        <v>21322</v>
      </c>
      <c r="R12" s="81">
        <f t="shared" si="2"/>
        <v>385.27051871306634</v>
      </c>
    </row>
    <row r="13" spans="1:18" s="87" customFormat="1" ht="15">
      <c r="A13" s="76" t="s">
        <v>746</v>
      </c>
      <c r="B13" s="76" t="s">
        <v>747</v>
      </c>
      <c r="C13" s="76" t="s">
        <v>401</v>
      </c>
      <c r="D13" s="76" t="s">
        <v>11</v>
      </c>
      <c r="E13" s="76" t="s">
        <v>11</v>
      </c>
      <c r="F13" s="77" t="b">
        <v>1</v>
      </c>
      <c r="G13" s="76" t="s">
        <v>200</v>
      </c>
      <c r="H13" s="76" t="s">
        <v>45</v>
      </c>
      <c r="I13" s="78">
        <v>20666103</v>
      </c>
      <c r="J13" s="87">
        <v>60</v>
      </c>
      <c r="K13" s="87">
        <v>59</v>
      </c>
      <c r="L13" s="90">
        <v>60589</v>
      </c>
      <c r="M13" s="62"/>
      <c r="O13" s="78"/>
      <c r="P13" s="78">
        <f t="shared" si="0"/>
        <v>20666103</v>
      </c>
      <c r="Q13" s="80">
        <f t="shared" si="1"/>
        <v>60589</v>
      </c>
      <c r="R13" s="81">
        <f t="shared" si="2"/>
        <v>341.086715410388</v>
      </c>
    </row>
    <row r="14" spans="1:18" s="87" customFormat="1" ht="15">
      <c r="A14" s="76" t="s">
        <v>769</v>
      </c>
      <c r="B14" s="76" t="s">
        <v>770</v>
      </c>
      <c r="C14" s="76" t="s">
        <v>11</v>
      </c>
      <c r="D14" s="76" t="s">
        <v>11</v>
      </c>
      <c r="E14" s="76" t="s">
        <v>11</v>
      </c>
      <c r="F14" s="77" t="b">
        <v>1</v>
      </c>
      <c r="G14" s="76" t="s">
        <v>200</v>
      </c>
      <c r="H14" s="76" t="s">
        <v>45</v>
      </c>
      <c r="I14" s="78">
        <v>5657444</v>
      </c>
      <c r="J14" s="87">
        <v>17</v>
      </c>
      <c r="K14" s="87">
        <v>17</v>
      </c>
      <c r="L14" s="90">
        <v>33236</v>
      </c>
      <c r="M14" s="62"/>
      <c r="O14" s="78"/>
      <c r="P14" s="78">
        <f t="shared" si="0"/>
        <v>5657444</v>
      </c>
      <c r="Q14" s="80">
        <f t="shared" si="1"/>
        <v>33236</v>
      </c>
      <c r="R14" s="81">
        <f t="shared" si="2"/>
        <v>170.22036346130702</v>
      </c>
    </row>
    <row r="15" spans="1:18" s="87" customFormat="1" ht="15">
      <c r="A15" s="76" t="s">
        <v>776</v>
      </c>
      <c r="B15" s="76" t="s">
        <v>777</v>
      </c>
      <c r="C15" s="76" t="s">
        <v>778</v>
      </c>
      <c r="D15" s="76" t="s">
        <v>11</v>
      </c>
      <c r="E15" s="76" t="s">
        <v>11</v>
      </c>
      <c r="F15" s="77" t="b">
        <v>1</v>
      </c>
      <c r="G15" s="76" t="s">
        <v>200</v>
      </c>
      <c r="H15" s="76" t="s">
        <v>45</v>
      </c>
      <c r="I15" s="78">
        <v>2774407</v>
      </c>
      <c r="J15" s="87">
        <v>6</v>
      </c>
      <c r="K15" s="87">
        <v>6</v>
      </c>
      <c r="L15" s="90">
        <v>10800</v>
      </c>
      <c r="M15" s="62"/>
      <c r="O15" s="78"/>
      <c r="P15" s="78">
        <f t="shared" si="0"/>
        <v>2774407</v>
      </c>
      <c r="Q15" s="80">
        <f t="shared" si="1"/>
        <v>10800</v>
      </c>
      <c r="R15" s="81">
        <f t="shared" si="2"/>
        <v>256.88953703703703</v>
      </c>
    </row>
    <row r="16" spans="1:18" s="87" customFormat="1" ht="15">
      <c r="A16" s="76" t="s">
        <v>783</v>
      </c>
      <c r="B16" s="76" t="s">
        <v>784</v>
      </c>
      <c r="C16" s="76" t="s">
        <v>128</v>
      </c>
      <c r="D16" s="76" t="s">
        <v>11</v>
      </c>
      <c r="E16" s="76" t="s">
        <v>11</v>
      </c>
      <c r="F16" s="77" t="b">
        <v>1</v>
      </c>
      <c r="G16" s="76" t="s">
        <v>200</v>
      </c>
      <c r="H16" s="76" t="s">
        <v>45</v>
      </c>
      <c r="I16" s="78">
        <v>37084990</v>
      </c>
      <c r="J16" s="87">
        <v>92</v>
      </c>
      <c r="K16" s="87">
        <v>91</v>
      </c>
      <c r="L16" s="90">
        <v>96714</v>
      </c>
      <c r="M16" s="62"/>
      <c r="O16" s="78"/>
      <c r="P16" s="78">
        <f t="shared" si="0"/>
        <v>37084990</v>
      </c>
      <c r="Q16" s="80">
        <f t="shared" si="1"/>
        <v>96714</v>
      </c>
      <c r="R16" s="81">
        <f t="shared" si="2"/>
        <v>383.4500692764233</v>
      </c>
    </row>
    <row r="17" spans="1:18" s="87" customFormat="1" ht="15">
      <c r="A17" s="93" t="s">
        <v>850</v>
      </c>
      <c r="B17" s="76" t="s">
        <v>851</v>
      </c>
      <c r="C17" s="76" t="s">
        <v>852</v>
      </c>
      <c r="D17" s="76" t="s">
        <v>11</v>
      </c>
      <c r="E17" s="76" t="s">
        <v>11</v>
      </c>
      <c r="F17" s="77" t="b">
        <v>1</v>
      </c>
      <c r="G17" s="76" t="s">
        <v>200</v>
      </c>
      <c r="H17" s="94" t="s">
        <v>45</v>
      </c>
      <c r="I17" s="95">
        <v>26710000</v>
      </c>
      <c r="J17" s="87">
        <v>74</v>
      </c>
      <c r="K17" s="87">
        <v>73</v>
      </c>
      <c r="L17" s="90">
        <v>145940</v>
      </c>
      <c r="M17" s="62"/>
      <c r="O17" s="78"/>
      <c r="P17" s="78">
        <f t="shared" si="0"/>
        <v>26710000</v>
      </c>
      <c r="Q17" s="80">
        <f t="shared" si="1"/>
        <v>145940</v>
      </c>
      <c r="R17" s="81">
        <f t="shared" si="2"/>
        <v>183.02041935041797</v>
      </c>
    </row>
    <row r="18" spans="1:18" s="87" customFormat="1" ht="15">
      <c r="A18" s="93" t="s">
        <v>890</v>
      </c>
      <c r="B18" s="76" t="s">
        <v>891</v>
      </c>
      <c r="C18" s="76" t="s">
        <v>128</v>
      </c>
      <c r="D18" s="76" t="s">
        <v>11</v>
      </c>
      <c r="E18" s="76" t="s">
        <v>11</v>
      </c>
      <c r="F18" s="77" t="b">
        <v>1</v>
      </c>
      <c r="G18" s="76" t="s">
        <v>200</v>
      </c>
      <c r="H18" s="94" t="s">
        <v>45</v>
      </c>
      <c r="I18" s="95">
        <v>11040287</v>
      </c>
      <c r="J18" s="87">
        <v>29</v>
      </c>
      <c r="K18" s="87">
        <v>28</v>
      </c>
      <c r="L18" s="90">
        <v>25550</v>
      </c>
      <c r="M18" s="62"/>
      <c r="O18" s="78"/>
      <c r="P18" s="78">
        <f t="shared" si="0"/>
        <v>11040287</v>
      </c>
      <c r="Q18" s="80">
        <f t="shared" si="1"/>
        <v>25550</v>
      </c>
      <c r="R18" s="81">
        <f t="shared" si="2"/>
        <v>432.1051663405088</v>
      </c>
    </row>
    <row r="19" spans="1:18" s="87" customFormat="1" ht="15">
      <c r="A19" s="93" t="s">
        <v>912</v>
      </c>
      <c r="B19" s="76" t="s">
        <v>913</v>
      </c>
      <c r="C19" s="76" t="s">
        <v>11</v>
      </c>
      <c r="D19" s="76" t="s">
        <v>11</v>
      </c>
      <c r="E19" s="76" t="s">
        <v>11</v>
      </c>
      <c r="F19" s="77" t="b">
        <v>1</v>
      </c>
      <c r="G19" s="76" t="s">
        <v>200</v>
      </c>
      <c r="H19" s="94" t="s">
        <v>45</v>
      </c>
      <c r="I19" s="95">
        <v>18519055</v>
      </c>
      <c r="J19" s="87">
        <v>63</v>
      </c>
      <c r="K19" s="87">
        <v>62</v>
      </c>
      <c r="L19" s="90">
        <v>79439</v>
      </c>
      <c r="M19" s="62"/>
      <c r="O19" s="78"/>
      <c r="P19" s="78">
        <f t="shared" si="0"/>
        <v>18519055</v>
      </c>
      <c r="Q19" s="80">
        <f t="shared" si="1"/>
        <v>79439</v>
      </c>
      <c r="R19" s="81">
        <f t="shared" si="2"/>
        <v>233.122962272939</v>
      </c>
    </row>
    <row r="20" spans="1:19" ht="15">
      <c r="A20" s="93"/>
      <c r="B20" s="76"/>
      <c r="C20" s="76"/>
      <c r="D20" s="76"/>
      <c r="E20" s="76"/>
      <c r="F20" s="77"/>
      <c r="G20" s="76"/>
      <c r="H20" s="94"/>
      <c r="I20" s="95"/>
      <c r="O20" s="91"/>
      <c r="P20" s="91">
        <f>SUM(P2:P19)</f>
        <v>334763080</v>
      </c>
      <c r="Q20" s="92">
        <f>SUM(Q2:Q19)</f>
        <v>1309835</v>
      </c>
      <c r="R20" s="85">
        <f t="shared" si="2"/>
        <v>255.57652681444608</v>
      </c>
      <c r="S20" s="103" t="s">
        <v>920</v>
      </c>
    </row>
    <row r="21" spans="1:19" ht="15">
      <c r="A21" s="93"/>
      <c r="B21" s="76"/>
      <c r="C21" s="76"/>
      <c r="D21" s="76"/>
      <c r="E21" s="76"/>
      <c r="F21" s="77"/>
      <c r="G21" s="76"/>
      <c r="H21" s="94"/>
      <c r="I21" s="95"/>
      <c r="O21" s="91"/>
      <c r="R21" s="85"/>
      <c r="S21" s="86"/>
    </row>
  </sheetData>
  <sheetProtection/>
  <printOptions gridLines="1" horizontalCentered="1"/>
  <pageMargins left="0.25" right="0.25" top="1" bottom="0.5" header="0.5" footer="0.25"/>
  <pageSetup fitToHeight="0" fitToWidth="1" horizontalDpi="600" verticalDpi="600" orientation="landscape" scale="45" r:id="rId1"/>
  <headerFooter alignWithMargins="0">
    <oddHeader>&amp;CCALIFORNIA TAX CREDIT ALLOCATION COMMITTEE
PRELIMINARY GEOGRAPHIC APPORTIONMENT UPDATE
HOUSING COST FACTOR DATASET
9% AWARDED NEW CONSTRUCTION PROJECTS
ORANGE COUNTY
2006 - 2011 ROUND 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Ferguson, Gina</dc:creator>
  <cp:keywords/>
  <dc:description/>
  <cp:lastModifiedBy>wcraig</cp:lastModifiedBy>
  <cp:lastPrinted>2011-08-26T17:19:58Z</cp:lastPrinted>
  <dcterms:created xsi:type="dcterms:W3CDTF">2003-11-25T00:07:09Z</dcterms:created>
  <dcterms:modified xsi:type="dcterms:W3CDTF">2011-08-30T17:31:25Z</dcterms:modified>
  <cp:category/>
  <cp:version/>
  <cp:contentType/>
  <cp:contentStatus/>
</cp:coreProperties>
</file>